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2" activeTab="1"/>
  </bookViews>
  <sheets>
    <sheet name="26.01.2018 " sheetId="1" state="hidden" r:id="rId1"/>
    <sheet name="25.06.2019" sheetId="2" r:id="rId2"/>
    <sheet name="24.06.2019" sheetId="3" r:id="rId3"/>
    <sheet name="21.06.2019 " sheetId="4" r:id="rId4"/>
    <sheet name="20.06.2019 " sheetId="5" r:id="rId5"/>
    <sheet name="19.06.2019" sheetId="6" r:id="rId6"/>
    <sheet name="18.06.19" sheetId="7" r:id="rId7"/>
    <sheet name="13,06.2019  " sheetId="8" r:id="rId8"/>
    <sheet name="12.06.2019   " sheetId="9" r:id="rId9"/>
    <sheet name="11.06.2019  " sheetId="10" r:id="rId10"/>
    <sheet name="10.06.2019 " sheetId="11" r:id="rId11"/>
    <sheet name="07.06.2019" sheetId="12" r:id="rId12"/>
    <sheet name="06.06.19 " sheetId="13" r:id="rId13"/>
    <sheet name="05.06.19 " sheetId="14" r:id="rId14"/>
    <sheet name="04.06.19 " sheetId="15" r:id="rId15"/>
    <sheet name="03.06.19" sheetId="16" r:id="rId16"/>
  </sheets>
  <definedNames>
    <definedName name="_xlnm.Print_Area" localSheetId="15">'03.06.19'!$A$1:$C$39</definedName>
    <definedName name="_xlnm.Print_Area" localSheetId="14">'04.06.19 '!$A$1:$C$56</definedName>
    <definedName name="_xlnm.Print_Area" localSheetId="13">'05.06.19 '!$A$1:$C$43</definedName>
    <definedName name="_xlnm.Print_Area" localSheetId="12">'06.06.19 '!$A$1:$C$41</definedName>
    <definedName name="_xlnm.Print_Area" localSheetId="11">'07.06.2019'!$A$1:$D$44</definedName>
    <definedName name="_xlnm.Print_Area" localSheetId="10">'10.06.2019 '!$A$1:$D$40</definedName>
    <definedName name="_xlnm.Print_Area" localSheetId="9">'11.06.2019  '!$A$1:$D$34</definedName>
    <definedName name="_xlnm.Print_Area" localSheetId="8">'12.06.2019   '!$A$1:$D$47</definedName>
    <definedName name="_xlnm.Print_Area" localSheetId="7">'13,06.2019  '!$A$1:$D$43</definedName>
    <definedName name="_xlnm.Print_Area" localSheetId="6">'18.06.19'!$A$1:$D$56</definedName>
    <definedName name="_xlnm.Print_Area" localSheetId="5">'19.06.2019'!$A$1:$D$56</definedName>
    <definedName name="_xlnm.Print_Area" localSheetId="4">'20.06.2019 '!$A$1:$D$60</definedName>
    <definedName name="_xlnm.Print_Area" localSheetId="3">'21.06.2019 '!$A$1:$D$61</definedName>
    <definedName name="_xlnm.Print_Area" localSheetId="2">'24.06.2019'!$A$1:$D$47</definedName>
    <definedName name="_xlnm.Print_Area" localSheetId="1">'25.06.2019'!$A$1:$D$30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<sst xmlns="http://schemas.openxmlformats.org/spreadsheetml/2006/main" count="793" uniqueCount="347">
  <si>
    <t>реабілітаційний центр</t>
  </si>
  <si>
    <t>освіта школи, ДНЗ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</si>
  <si>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</si>
  <si>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</si>
  <si>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</si>
  <si>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</si>
  <si>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</si>
  <si>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</si>
  <si>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</si>
  <si>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</si>
  <si>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</si>
  <si>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</si>
  <si>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</si>
  <si>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</si>
  <si>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</si>
  <si>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</si>
  <si>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</si>
  <si>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</si>
  <si>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</si>
  <si>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</si>
  <si>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</si>
  <si>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</si>
  <si>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</si>
  <si>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</si>
  <si>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</si>
  <si>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</si>
  <si>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</si>
  <si>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</si>
  <si>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</si>
  <si>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</si>
  <si>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</si>
  <si>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</si>
  <si>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</si>
  <si>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</si>
  <si>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</si>
  <si>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</si>
  <si>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</si>
  <si>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</si>
  <si>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</si>
  <si>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</si>
  <si>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</si>
  <si>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</si>
  <si>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</si>
  <si>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</si>
  <si>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</si>
  <si>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</si>
  <si>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</si>
  <si>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</si>
  <si>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</si>
  <si>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</si>
  <si>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</si>
  <si>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</si>
  <si>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</si>
  <si>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пологовий буд.</t>
  </si>
  <si>
    <t xml:space="preserve">теплопостачання </t>
  </si>
  <si>
    <t xml:space="preserve">водопостачання </t>
  </si>
  <si>
    <t>тверде паливо, вивіз сміття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</si>
  <si>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</si>
  <si>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</si>
  <si>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</si>
  <si>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</si>
  <si>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</si>
  <si>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</si>
  <si>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</si>
  <si>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 xml:space="preserve">Фінансування видатків міського бюджету за 03.06.2019 року  </t>
  </si>
  <si>
    <t xml:space="preserve">Компенсація  фізичним особам, які  надають соціальні послуги </t>
  </si>
  <si>
    <t>виплата  заробітної плати звільненим працівникам галузі "Освіта", відпускні працівникам фінансового управління</t>
  </si>
  <si>
    <t xml:space="preserve">Фінансування видатків міського бюджету за 04.06.2019 року  </t>
  </si>
  <si>
    <t>ЦСССДМ</t>
  </si>
  <si>
    <t>відрядження</t>
  </si>
  <si>
    <t>Відділ з питань фізичної культури та спорту</t>
  </si>
  <si>
    <t>медалі, кубки</t>
  </si>
  <si>
    <t>Виконавчий комітет Ніжинської міської ради</t>
  </si>
  <si>
    <t>послуги з відправки кореспонденції</t>
  </si>
  <si>
    <t>судовий збір, згідно юридичної програми</t>
  </si>
  <si>
    <t>матеріальна допомога</t>
  </si>
  <si>
    <t>послуги з касового обслуговування</t>
  </si>
  <si>
    <t>Фінансове управління Ніжинської міської ради</t>
  </si>
  <si>
    <t>послуги за опублікування рішення</t>
  </si>
  <si>
    <t>виплата  заробітної плати звільненим працівникам МЦ "Спорт для всіх та працівникам галузі "Освіта"</t>
  </si>
  <si>
    <t>Управління освіти Ніжинської міської ради</t>
  </si>
  <si>
    <t>бойлери</t>
  </si>
  <si>
    <t>освіта  ДНЗ</t>
  </si>
  <si>
    <t>збір за державну реєстрацію</t>
  </si>
  <si>
    <t>запчастини до лічильника холодної води</t>
  </si>
  <si>
    <t xml:space="preserve">будівельні матеріали </t>
  </si>
  <si>
    <t>страхові послуги</t>
  </si>
  <si>
    <t>послуги з дератизації, дезинфекції</t>
  </si>
  <si>
    <t>господарські товари</t>
  </si>
  <si>
    <t>спортивні товари</t>
  </si>
  <si>
    <t>бензин</t>
  </si>
  <si>
    <t>рятувальні жилети</t>
  </si>
  <si>
    <t>оплата транспортних послуг</t>
  </si>
  <si>
    <t>Управління культури і туризму</t>
  </si>
  <si>
    <t>послуги з поточного ремонту приміщень будівлі,тамбуру,коридорів  НКМ ім.Спаського</t>
  </si>
  <si>
    <t>послуги з проведення археологічної школи</t>
  </si>
  <si>
    <t xml:space="preserve">харчування спортсменів </t>
  </si>
  <si>
    <t>рішення № 113  канцтовари</t>
  </si>
  <si>
    <t>ріш. № 82  та ріш. № 162  реквітит (грим)</t>
  </si>
  <si>
    <t>рішення № 162  реквізит (фотопапір)</t>
  </si>
  <si>
    <t>автопослуги перевезення Молодіжного хору "Світич" у м.Бидгощ (ріш.177, ріш. сесії)</t>
  </si>
  <si>
    <t>УЖКГ та будівництва</t>
  </si>
  <si>
    <t>РЕМ -  вуличне освітлення</t>
  </si>
  <si>
    <t>КП "ВУКГ" - з/плата за травень та відпускні за червень по МЦП "Реконструкція кладовищ", "Удосконалення системи ТПВ", "Забезпечення фунціонування громадських вбиралень"</t>
  </si>
  <si>
    <t>ПППБ "ДОМ - 2" -  Проектні роботи по об"єкту  "Реконструкція ж/б в частині підсилення фундаментів по вул. Шевченка, 101А</t>
  </si>
  <si>
    <t>Придбання багатофункціональних пристроїв - 6 шт.</t>
  </si>
  <si>
    <t>Придбання принтеру</t>
  </si>
  <si>
    <t xml:space="preserve">Фінансування видатків міського бюджету за 05.06.2019 року  </t>
  </si>
  <si>
    <t>Виготовлення робочого проекту системи оповіщення</t>
  </si>
  <si>
    <t>Природничі колекції та гербарії - громадський бюджет</t>
  </si>
  <si>
    <t>Фінансове управління</t>
  </si>
  <si>
    <t>ТОВ "Свінг Плюс" - придбання комп’ютерної техніки</t>
  </si>
  <si>
    <t>Управління освіти</t>
  </si>
  <si>
    <t>Співфінансування по субвенції з ДБ МБ на забезпечення якісної, сучасної та доступної загальної середньої освіти "Нова українська школа"</t>
  </si>
  <si>
    <t>Стоматполіклініка</t>
  </si>
  <si>
    <t>програмне обслуговування (зарплата)</t>
  </si>
  <si>
    <t>стоматполіклініка</t>
  </si>
  <si>
    <t>папір</t>
  </si>
  <si>
    <t>компенсація за пільговий проїзд</t>
  </si>
  <si>
    <t>компенсація коштів залізничних перевезень</t>
  </si>
  <si>
    <t>миючі, дезинфікуючі засоби</t>
  </si>
  <si>
    <t>Управління житлово-комунального господарства та будівництва</t>
  </si>
  <si>
    <t>запчастини до авто</t>
  </si>
  <si>
    <t>поточний ремонт автомобіля</t>
  </si>
  <si>
    <t>заправка картриджів</t>
  </si>
  <si>
    <t>незалежна оцінка майна</t>
  </si>
  <si>
    <t>ЧОІППО (свідоцтво про освіту)</t>
  </si>
  <si>
    <t>оформлення документів на свідоцтва про освіту</t>
  </si>
  <si>
    <t>послуги авто з КП ВУКГ</t>
  </si>
  <si>
    <t>консультаційні послцги</t>
  </si>
  <si>
    <t xml:space="preserve">Фінансування видатків міського бюджету за 06.06.2019 року  </t>
  </si>
  <si>
    <t>КК КП "Північна " - видалення дерев</t>
  </si>
  <si>
    <t>ТОВ "Ритуал" - доставка тіла померлого до моргу</t>
  </si>
  <si>
    <t>КП "НУВКГ" - улаштування відведення поверхневих стічневих вод по вул. Шевченка 97Д</t>
  </si>
  <si>
    <t>КП "ВУКГ" - обслуговування та ремонт мереж вуличного освітлення</t>
  </si>
  <si>
    <t>КК КП "Північна" - громадські роботи за травень</t>
  </si>
  <si>
    <t>КП "ВУКГ" - громадські роботи за травень</t>
  </si>
  <si>
    <t>інформаційно-консультаційні послуги</t>
  </si>
  <si>
    <t xml:space="preserve">Фінансове управління </t>
  </si>
  <si>
    <t>комп'ютерне обладнання</t>
  </si>
  <si>
    <t>заохочення обдарованої молоді планшетами (програма "Молодь Ніжина")</t>
  </si>
  <si>
    <t>захищені носії особистих ключів</t>
  </si>
  <si>
    <t>кваліфікована електронна довірча послуга</t>
  </si>
  <si>
    <t>Міський центр фізичного здоров'я "Спорт для всіх"</t>
  </si>
  <si>
    <t>прочистка каналізації на стадіоні</t>
  </si>
  <si>
    <t>Канцтовари</t>
  </si>
  <si>
    <t>послуги зв'язку</t>
  </si>
  <si>
    <t>відшкодування витрат спортсменів з дзюдо</t>
  </si>
  <si>
    <t xml:space="preserve">харчування спортсменів з гімнастики </t>
  </si>
  <si>
    <t>харчування спортсменів з шахів</t>
  </si>
  <si>
    <t xml:space="preserve"> (підтримка ради ветеранів)</t>
  </si>
  <si>
    <t>бланки, конверти</t>
  </si>
  <si>
    <t>Реаб.центр</t>
  </si>
  <si>
    <t>Пологовий буд.</t>
  </si>
  <si>
    <t>виготовлення техпаспорта на будівлю</t>
  </si>
  <si>
    <t>заправка картриджа</t>
  </si>
  <si>
    <t>зп/звільненим Тер.центр, освіта</t>
  </si>
  <si>
    <t>Освіта</t>
  </si>
  <si>
    <t>масло моторне для ДНЗ 25</t>
  </si>
  <si>
    <t>класні журнали</t>
  </si>
  <si>
    <t>матраси, подушки ЗОШ №14</t>
  </si>
  <si>
    <t>плата за ліцензію, пеня</t>
  </si>
  <si>
    <t>реаб.центр, пологовий буд., освіта</t>
  </si>
  <si>
    <t xml:space="preserve">Фінансування видатків міського бюджету за 07.06.2019 року  </t>
  </si>
  <si>
    <t xml:space="preserve">Фінансування видатків міського бюджету за 10.06.2019 року  </t>
  </si>
  <si>
    <t>КК КП "Північна" - видалення дерев тв підрізання кущів</t>
  </si>
  <si>
    <t>КП "ВУКГ" - ліквідація стихійних сміттєзвалищ</t>
  </si>
  <si>
    <t>АТ "Чернігівгаз" - за розподіл природного газу для вічного вогню</t>
  </si>
  <si>
    <t>Послуги щодо консультування систем і програмного забезпечення</t>
  </si>
  <si>
    <t>Годинник настінний</t>
  </si>
  <si>
    <t>Господарчі  товари</t>
  </si>
  <si>
    <t>Відправка кореспонденції</t>
  </si>
  <si>
    <t>Послуги зв’язку</t>
  </si>
  <si>
    <t>Інформаційно-роздатковий матеріал (флаєра Громадського проекту бюджету міських ініціатив)</t>
  </si>
  <si>
    <t>Відрядження</t>
  </si>
  <si>
    <t>Оплата послуг навчання з цивільного захисту</t>
  </si>
  <si>
    <t>відпускні працівникам галузі "Культура і туризм", заробітна плата  працівникам  Молодіжного центру</t>
  </si>
  <si>
    <t>дит.садочки</t>
  </si>
  <si>
    <t>Управління  освіти</t>
  </si>
  <si>
    <t>Оплата послуг авто в КП НУВКГ</t>
  </si>
  <si>
    <t>Придбання посуду</t>
  </si>
  <si>
    <t>Заправка картриджів</t>
  </si>
  <si>
    <t xml:space="preserve">Фінансування видатків міського бюджету за 11.06.2019 року  </t>
  </si>
  <si>
    <t>КК КП "Північна" - заробітна плата за квітень по МЦП "Допризивної підготовки, виконання заходів з мобілізації та заходів по облаштуванню полігону"</t>
  </si>
  <si>
    <t>КК КП "Північна" - придбання бензину та струни для косіння по МЦП "Удосконалення системи поводження з ТПВ"</t>
  </si>
  <si>
    <t>виконання робіт по об'єкту приміщення НКМ ім.І.Спаського</t>
  </si>
  <si>
    <t>Відділ спорту</t>
  </si>
  <si>
    <t>харчування суддів з пляжної боротьби</t>
  </si>
  <si>
    <t xml:space="preserve">Фінансова підтримка членам команди КВК </t>
  </si>
  <si>
    <t>дит.садочки, школи, пологовий буд</t>
  </si>
  <si>
    <t>Звільнені по управлінню культури, аванс  Міський центр "Спорт для всіх", Фінансове управління, УЖКГ та Б, управління освіти</t>
  </si>
  <si>
    <t xml:space="preserve">Фінансування видатків міського бюджету за 12.06.2019 року  </t>
  </si>
  <si>
    <t xml:space="preserve"> КП "СЄЗ" - заробітна плата двірників за травень МЦП "Удосконалення системи поводження з ТПВ"</t>
  </si>
  <si>
    <t>опублікування оголошення</t>
  </si>
  <si>
    <t>банери по програмі розвитку інвестиційної діяльності</t>
  </si>
  <si>
    <t>послуги з розміщення інформаційної кампанії на сіті-лайтах</t>
  </si>
  <si>
    <t>перевезення призовників</t>
  </si>
  <si>
    <t>Стипендія обдарованій молоді за червень</t>
  </si>
  <si>
    <t>ЦМЛ</t>
  </si>
  <si>
    <t>заправка вогнегасника</t>
  </si>
  <si>
    <t>миючі засоби</t>
  </si>
  <si>
    <t>Територіальний центр соціального обслуговування</t>
  </si>
  <si>
    <t>господарчі товари</t>
  </si>
  <si>
    <t>електрозапчастини</t>
  </si>
  <si>
    <t>лічильник холодної води</t>
  </si>
  <si>
    <t>електромонтажні роботи</t>
  </si>
  <si>
    <t>реаб.центр, садочки, школи</t>
  </si>
  <si>
    <t>транспортні послуги</t>
  </si>
  <si>
    <t>КЗ Ніжинський міський молодіжний центр, Міськвиконком, УПСЗН, Відділ спорту, ЦСССДМ, Територ.центр, Реаб.центр,</t>
  </si>
  <si>
    <t>аванс червня</t>
  </si>
  <si>
    <t xml:space="preserve">Фінансування видатків міського бюджету за 13.06.2019 року  </t>
  </si>
  <si>
    <t>ФОП "Сипливець О.Г." - придбання обробленого каменю з граніту</t>
  </si>
  <si>
    <t>ТОВ "Чернігівгаззбут" - розподіл природного газу для вічного вогню</t>
  </si>
  <si>
    <t>бланки</t>
  </si>
  <si>
    <t>дератизація</t>
  </si>
  <si>
    <t>Управління культури</t>
  </si>
  <si>
    <t>навчання у сфері цивільного захисту</t>
  </si>
  <si>
    <t>послуги охорони</t>
  </si>
  <si>
    <t>спостереження за спрацюванням пожежної сигналізації</t>
  </si>
  <si>
    <t>реаб.центр</t>
  </si>
  <si>
    <t>Міський центр "Спорт для всіх"</t>
  </si>
  <si>
    <t>послуги з дератизації</t>
  </si>
  <si>
    <t>харчування спортсменів з легкої атлетики</t>
  </si>
  <si>
    <t>автопослуги з дзюдо в м.Пакш, Угорщина</t>
  </si>
  <si>
    <t>харчування спортсменів з футболу</t>
  </si>
  <si>
    <t>ДЮСШ "Спартак", Культура</t>
  </si>
  <si>
    <t xml:space="preserve">Фінансування видатків міського бюджету за 18.06.2019 року  </t>
  </si>
  <si>
    <t>Відрядні</t>
  </si>
  <si>
    <t>Молодіжний центр</t>
  </si>
  <si>
    <t>Послуги статистики</t>
  </si>
  <si>
    <t>Управління праці та  соц.захисту населення</t>
  </si>
  <si>
    <t>Оплата послуг з спостерігання за спрацюванням установок пожежної сигналізації</t>
  </si>
  <si>
    <t>Територіальний центр</t>
  </si>
  <si>
    <t>Виконання проектно-кошторисної документації на кап.ремонт віконних блоків</t>
  </si>
  <si>
    <t>Послуги авторського нагляду</t>
  </si>
  <si>
    <t>Компенсація пільг на житлово-комунальні послуги сім’ям загиблих військовослужбовців</t>
  </si>
  <si>
    <t>Витрати на відрядження</t>
  </si>
  <si>
    <t>Послуги на обслуговування прибудинкової території</t>
  </si>
  <si>
    <t>Відшкодування  податку  на  землю</t>
  </si>
  <si>
    <t>Відшкодування послуг  охорони</t>
  </si>
  <si>
    <t>Послуги охорони</t>
  </si>
  <si>
    <t>Пологовий  будинок</t>
  </si>
  <si>
    <t>Мило  бланідас  софт</t>
  </si>
  <si>
    <t>Поточний  ремонт водопровідної мережі</t>
  </si>
  <si>
    <t>Придбання  вапна, крейди</t>
  </si>
  <si>
    <t>Дитячі  садочки</t>
  </si>
  <si>
    <t>Робота авто КП НУВКГ</t>
  </si>
  <si>
    <t>Ремонт картриджу</t>
  </si>
  <si>
    <t>Викошування територій та видалення дерев - КП ВУКГ</t>
  </si>
  <si>
    <t>Видалення дерев та поточний ремонт пам’ятного знаку - ТОВ "Ритуал"</t>
  </si>
  <si>
    <t>Поточний ремонт дитячого майданчика - КП "СЄЗ"</t>
  </si>
  <si>
    <t>Благоустрій посадочної платформи - ФОП "Суховерхий А.С."</t>
  </si>
  <si>
    <t>Інтернет для відеокамер - ПрАТ "Датагруп"</t>
  </si>
  <si>
    <t>Заробітна плата за травеь по МЦП "Удосконалення системи поводження з ТПВ" - КК КП "Північна"</t>
  </si>
  <si>
    <t>За мовлення, електроенергію та заборгованість з ПДФО - ДКП ТРК "Ніжинське телебачення"</t>
  </si>
  <si>
    <t>НМЦ "Спорт для всіх"</t>
  </si>
  <si>
    <t>Придбання мотокіс - ФОП "Романченко Н.С."</t>
  </si>
  <si>
    <t>Співфінансування по субвенції на соціально-економічний розвиток - ТОВ "Конторг", та ФОП "Дяченко В.І.</t>
  </si>
  <si>
    <t>Виконання топографо-геодезичної зйомки для розробки проекту по облаштуванню мулових карт</t>
  </si>
  <si>
    <t>Придбання каналізаційних люків - ТОВ "Техлитком"</t>
  </si>
  <si>
    <t xml:space="preserve">Фінансування видатків міського бюджету за 19.06.2019 року  </t>
  </si>
  <si>
    <t>монтаж та наладка автоматичної пожежної та охоронної сигналізації</t>
  </si>
  <si>
    <t>автопослуги з футболу</t>
  </si>
  <si>
    <t>Спорт для всіх</t>
  </si>
  <si>
    <t>будівельні матеріали (масло, косильна струна, ланцюг)</t>
  </si>
  <si>
    <t>чайник</t>
  </si>
  <si>
    <t>Дитячі  садочки, школи</t>
  </si>
  <si>
    <t>газ скраплений</t>
  </si>
  <si>
    <t>підтвердження групи допуску з електробезпеки</t>
  </si>
  <si>
    <t>послуги інтернет</t>
  </si>
  <si>
    <t>Облаштування засобів дистанційної передачі даних на ком. Вузлі обліку прир.газу д/с №4</t>
  </si>
  <si>
    <t xml:space="preserve">Фінансування видатків міського бюджету за 20.06.2019 року  </t>
  </si>
  <si>
    <t>Проведення експерт.обстеження пасажирських ліфтів по вул. Шевченка,20 п.1,2; Незалежності,34 п.1,2,3;  - ДП Чернігівський ЕТЦ"</t>
  </si>
  <si>
    <t>Співфінансування по субвенції на соц.-економ розвиток - ТОВ "Дитячі спортивні майданчики"</t>
  </si>
  <si>
    <t>Поточний ремонт пішоходних переходів із влаштуванням тактильних смуг по вул.Шевченка - ФОП "Мнакацанян С.А."</t>
  </si>
  <si>
    <t>Тех.нагляд по поточному ремонту переходів - ФОП "Дяченко В.І."</t>
  </si>
  <si>
    <t>Монтування вуличного освітлення - КП "ВУКГ"</t>
  </si>
  <si>
    <t>Заробітна плата (аванс) за червень по МЦП "Удосконалення системи поводження з ТПВ" -  КП "ВУКГ"</t>
  </si>
  <si>
    <t>Заробітна плата (аванс) за червень по МЦП "Реконструкція та розвиток кладовищ міста" -  КП "ВУКГ"</t>
  </si>
  <si>
    <t>За послуги охорони - ДКП ТРК "НТБ"</t>
  </si>
  <si>
    <t>з/п звільненим</t>
  </si>
  <si>
    <t xml:space="preserve">Дитячі  садочки, </t>
  </si>
  <si>
    <t>школи</t>
  </si>
  <si>
    <t>подарунки до дня міста ріш.№162</t>
  </si>
  <si>
    <t>поточний ремонт та заправка картриджів</t>
  </si>
  <si>
    <t>послуги супроводу та оновлення програми</t>
  </si>
  <si>
    <t>поповнення мобільного інтернету</t>
  </si>
  <si>
    <t>харчування спортсменів з волейболу</t>
  </si>
  <si>
    <t>харчування спортсменів з шашок</t>
  </si>
  <si>
    <t>харчування спотсменів з шахів</t>
  </si>
  <si>
    <t>ліска для бензотриметра</t>
  </si>
  <si>
    <t xml:space="preserve">КЗ Ніжинський молодіжний центр </t>
  </si>
  <si>
    <t>канцтовари</t>
  </si>
  <si>
    <t>Центр комплексної реабілітації для дітей з інвалідністю</t>
  </si>
  <si>
    <t>послуги з програмного забезпечення</t>
  </si>
  <si>
    <t xml:space="preserve">Фінансування видатків міського бюджету за 21.06.2019 року  </t>
  </si>
  <si>
    <t>Монтування та обслуговування ліній вуличного освітлення - КП "ВУКГ"</t>
  </si>
  <si>
    <t>Викошування територій, видалення дерев та підрізання живих огорож - КП "ВУКГ"</t>
  </si>
  <si>
    <t>Стерилізація собак - ФОП Дубовик В.Д.</t>
  </si>
  <si>
    <t>Видалення та підрізання дерев - КП "Північна"</t>
  </si>
  <si>
    <t>Доставка тіла до моргу - ТОВ "Ритуал"</t>
  </si>
  <si>
    <t>Заробітна плата (аванс) за червень 2019 року по МЦП "Забезпечення функціонування громадських вбиралень" - КП "ВУКГ"</t>
  </si>
  <si>
    <t>Оплата захоронення ТПВ на міському полігоні - КП "СЄЗ"</t>
  </si>
  <si>
    <t>Капітальний ремонт "Створення креатив простору актової зали ЗОШ №1 - громадський бюджет - ФОП  Хнипель А.М.</t>
  </si>
  <si>
    <t>Співфінансування по субвенції з ДБ на забезпечення якісної, сучасної та доступної заг. Сер.освіти "Нова українська школа"</t>
  </si>
  <si>
    <t>установка, ремонт кондиціонерів, ремонт холодильника</t>
  </si>
  <si>
    <t>вода по програмі заходів з відзначення державних та професійних свят</t>
  </si>
  <si>
    <t>технічне обслуговування</t>
  </si>
  <si>
    <t xml:space="preserve">Дитячі  садочки, позашкільні заклади </t>
  </si>
  <si>
    <t>добові спортсменів з волейболу</t>
  </si>
  <si>
    <t>добові спортсменів з шашок</t>
  </si>
  <si>
    <t>добові спортсменів з шахів</t>
  </si>
  <si>
    <t>обслуговування прибудинкової території</t>
  </si>
  <si>
    <t>пільгові медикаменти (ЦПМСД)</t>
  </si>
  <si>
    <t xml:space="preserve">Фінансування видатків міського бюджету за 24.06.2019 року  </t>
  </si>
  <si>
    <t>Судовий збір</t>
  </si>
  <si>
    <t>Управління праці та соц. захисту населення</t>
  </si>
  <si>
    <t>Ремонт відеореєстратора</t>
  </si>
  <si>
    <t>Компенсація за пільговий проїзд автомобільним транспортом загального користування</t>
  </si>
  <si>
    <t>Компенсація фізичним особам, які надають соц.послуги</t>
  </si>
  <si>
    <t>МЦ "Спорт для всіх"</t>
  </si>
  <si>
    <t>Будматеріали</t>
  </si>
  <si>
    <t>Послуги по заправці картриджа</t>
  </si>
  <si>
    <t>Харчування спортсменів</t>
  </si>
  <si>
    <t>Харчування суддів</t>
  </si>
  <si>
    <t>Металевий контейнер</t>
  </si>
  <si>
    <t>Свідоцтва про освіту</t>
  </si>
  <si>
    <t>Послуги з використання звукопідсилюючої апаратури</t>
  </si>
  <si>
    <t>Внесення змін в інвентаризаційну справу</t>
  </si>
  <si>
    <t>Поточний ремонт даху спортивного залу ЗОШ 5</t>
  </si>
  <si>
    <t>Послуги з оформлення свідоцтв про освіту</t>
  </si>
  <si>
    <t>Роботи з повірки лічильника</t>
  </si>
  <si>
    <t>Послуги авто</t>
  </si>
  <si>
    <t>Придбання картриджів</t>
  </si>
  <si>
    <t>Дератизація, дезінфекція</t>
  </si>
  <si>
    <t>Фути для карате</t>
  </si>
  <si>
    <t>з/п відділу спорту, ЦСССДМ, реабілітаційному центру, молодіжному центру, ДЮСШ "Спартак"</t>
  </si>
  <si>
    <t>Управління ЖКГ та будівництва</t>
  </si>
  <si>
    <t>Реконструкція приміщень ЗОШ №14 з метою відкриття школи -сад №14 по вул. Шекерогринівська 54А - ТОВ "Інтерком"</t>
  </si>
  <si>
    <t>Технагляд за реконструкцію приміщень ЗОШ №14 піз метою відкриття шеоли-сад - ФОП "Дяченко В.І.</t>
  </si>
  <si>
    <t xml:space="preserve">Фінансування видатків міського бюджету за 25.06.2019 року  </t>
  </si>
  <si>
    <t xml:space="preserve"> УЖКГ та Б</t>
  </si>
  <si>
    <t>освіта, реаб.центр</t>
  </si>
  <si>
    <t>Поточний ремонт доріг - ФОП "Мнакацанян"</t>
  </si>
  <si>
    <t>Тех.нагляд по поточному ремонту доріг - ФОП Дяченко В.І.</t>
  </si>
  <si>
    <t>Проектні роботи по об’єкту "Реконструкція ж/б в частині підсилення фундаментів і відведення поверхневих вод від будинку по вул.Шевченка, 101А - ПППБ фірма "ДОМ-2"</t>
  </si>
  <si>
    <t>Заробітна плата за ІІ половину червня, відпускні та оздоровчі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</si>
</sst>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6" fillId="0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" fillId="33" borderId="10" xfId="60" applyNumberFormat="1" applyFont="1" applyFill="1" applyBorder="1" applyAlignment="1">
      <alignment horizontal="center" vertical="center" wrapText="1"/>
    </xf>
    <xf numFmtId="4" fontId="6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9</v>
      </c>
      <c r="C2" s="16" t="s">
        <v>10</v>
      </c>
      <c r="D2" s="6"/>
    </row>
    <row r="3" spans="1:4" s="4" customFormat="1" ht="24" customHeight="1">
      <c r="A3" s="1" t="s">
        <v>5</v>
      </c>
      <c r="B3" s="1" t="s">
        <v>6</v>
      </c>
      <c r="C3" s="9" t="s">
        <v>7</v>
      </c>
      <c r="D3" s="7"/>
    </row>
    <row r="4" spans="1:4" s="4" customFormat="1" ht="24" customHeight="1">
      <c r="A4" s="1" t="s">
        <v>3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16</v>
      </c>
      <c r="B5" s="3" t="s">
        <v>17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18</v>
      </c>
      <c r="B7" s="3"/>
      <c r="C7" s="14"/>
      <c r="D7" s="7"/>
    </row>
    <row r="8" spans="1:4" s="4" customFormat="1" ht="22.5" customHeight="1">
      <c r="A8" s="1" t="s">
        <v>8</v>
      </c>
      <c r="B8" s="3" t="s">
        <v>13</v>
      </c>
      <c r="C8" s="14">
        <v>1362.13</v>
      </c>
      <c r="D8" s="7"/>
    </row>
    <row r="9" spans="2:4" s="4" customFormat="1" ht="21" customHeight="1">
      <c r="B9" s="3" t="s">
        <v>15</v>
      </c>
      <c r="C9" s="14">
        <v>50387.14</v>
      </c>
      <c r="D9" s="7"/>
    </row>
    <row r="10" spans="1:4" s="4" customFormat="1" ht="21" customHeight="1">
      <c r="A10" s="1"/>
      <c r="B10" s="3" t="s">
        <v>14</v>
      </c>
      <c r="C10" s="15"/>
      <c r="D10" s="7"/>
    </row>
    <row r="11" spans="1:4" s="4" customFormat="1" ht="21" customHeight="1">
      <c r="A11" s="1"/>
      <c r="B11" s="3" t="s">
        <v>19</v>
      </c>
      <c r="C11" s="15">
        <v>3893.88</v>
      </c>
      <c r="D11" s="7"/>
    </row>
    <row r="12" spans="1:4" s="4" customFormat="1" ht="21" customHeight="1">
      <c r="A12" s="1"/>
      <c r="B12" s="3" t="s">
        <v>25</v>
      </c>
      <c r="C12" s="15"/>
      <c r="D12" s="7"/>
    </row>
    <row r="13" spans="1:4" s="8" customFormat="1" ht="21.75" customHeight="1">
      <c r="A13" s="1"/>
      <c r="B13" s="1" t="s">
        <v>11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9</v>
      </c>
    </row>
    <row r="16" spans="1:4" s="8" customFormat="1" ht="21.75" customHeight="1">
      <c r="A16" s="1"/>
      <c r="B16" s="1" t="s">
        <v>12</v>
      </c>
      <c r="C16" s="17">
        <f>SUM(C17:C32)</f>
        <v>2240.83</v>
      </c>
      <c r="D16" s="2"/>
    </row>
    <row r="17" spans="1:4" s="8" customFormat="1" ht="21.75" customHeight="1">
      <c r="A17" s="1" t="s">
        <v>22</v>
      </c>
      <c r="B17" s="3" t="s">
        <v>42</v>
      </c>
      <c r="C17" s="15">
        <v>94.8</v>
      </c>
      <c r="D17" s="2"/>
    </row>
    <row r="18" spans="1:4" s="8" customFormat="1" ht="21.75" customHeight="1">
      <c r="A18" s="1"/>
      <c r="B18" s="3" t="s">
        <v>43</v>
      </c>
      <c r="C18" s="15">
        <v>491.92</v>
      </c>
      <c r="D18" s="2"/>
    </row>
    <row r="19" spans="1:4" s="8" customFormat="1" ht="18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8" customHeight="1">
      <c r="A20" s="1" t="s">
        <v>44</v>
      </c>
      <c r="B20" s="3" t="s">
        <v>43</v>
      </c>
      <c r="C20" s="15">
        <v>261.32</v>
      </c>
      <c r="D20" s="11"/>
    </row>
    <row r="21" spans="1:4" s="8" customFormat="1" ht="18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4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21</v>
      </c>
      <c r="C34" s="17">
        <f>SUM(C35:C35)</f>
        <v>0</v>
      </c>
      <c r="D34" s="2"/>
    </row>
    <row r="35" spans="1:4" s="8" customFormat="1" ht="35.25" customHeight="1" hidden="1">
      <c r="A35" s="1" t="s">
        <v>22</v>
      </c>
      <c r="B35" s="3" t="s">
        <v>39</v>
      </c>
      <c r="C35" s="15"/>
      <c r="D35" s="2"/>
    </row>
    <row r="36" spans="1:4" s="8" customFormat="1" ht="20.25" hidden="1">
      <c r="A36" s="3"/>
      <c r="B36" s="12" t="s">
        <v>24</v>
      </c>
      <c r="C36" s="19">
        <f>SUM(C37:C54)</f>
        <v>0</v>
      </c>
      <c r="D36" s="2"/>
    </row>
    <row r="37" spans="1:4" s="8" customFormat="1" ht="56.25" hidden="1">
      <c r="A37" s="1" t="s">
        <v>20</v>
      </c>
      <c r="B37" s="3" t="s">
        <v>27</v>
      </c>
      <c r="C37" s="15"/>
      <c r="D37" s="2"/>
    </row>
    <row r="38" spans="1:4" s="8" customFormat="1" ht="56.25" hidden="1">
      <c r="A38" s="1"/>
      <c r="B38" s="3" t="s">
        <v>26</v>
      </c>
      <c r="C38" s="15"/>
      <c r="D38" s="2"/>
    </row>
    <row r="39" spans="1:4" s="8" customFormat="1" ht="56.25" hidden="1">
      <c r="A39" s="1"/>
      <c r="B39" s="3" t="s">
        <v>28</v>
      </c>
      <c r="C39" s="15"/>
      <c r="D39" s="2"/>
    </row>
    <row r="40" spans="1:4" s="8" customFormat="1" ht="37.5" hidden="1">
      <c r="A40" s="1"/>
      <c r="B40" s="3" t="s">
        <v>29</v>
      </c>
      <c r="C40" s="15"/>
      <c r="D40" s="2"/>
    </row>
    <row r="41" spans="1:4" s="8" customFormat="1" ht="37.5" hidden="1">
      <c r="A41" s="1"/>
      <c r="B41" s="3" t="s">
        <v>30</v>
      </c>
      <c r="C41" s="15"/>
      <c r="D41" s="2"/>
    </row>
    <row r="42" spans="1:4" s="8" customFormat="1" ht="18.75" hidden="1">
      <c r="A42" s="1"/>
      <c r="B42" s="3" t="s">
        <v>31</v>
      </c>
      <c r="C42" s="15"/>
      <c r="D42" s="2"/>
    </row>
    <row r="43" spans="1:4" s="8" customFormat="1" ht="18.75" hidden="1">
      <c r="A43" s="1"/>
      <c r="B43" s="3" t="s">
        <v>32</v>
      </c>
      <c r="C43" s="15"/>
      <c r="D43" s="2"/>
    </row>
    <row r="44" spans="1:4" s="8" customFormat="1" ht="18.75" hidden="1">
      <c r="A44" s="1"/>
      <c r="B44" s="3" t="s">
        <v>34</v>
      </c>
      <c r="C44" s="15"/>
      <c r="D44" s="2"/>
    </row>
    <row r="45" spans="1:4" s="8" customFormat="1" ht="18.75" hidden="1">
      <c r="A45" s="1"/>
      <c r="B45" s="3" t="s">
        <v>33</v>
      </c>
      <c r="C45" s="15"/>
      <c r="D45" s="2"/>
    </row>
    <row r="46" spans="1:4" s="8" customFormat="1" ht="37.5" hidden="1">
      <c r="A46" s="1"/>
      <c r="B46" s="3" t="s">
        <v>35</v>
      </c>
      <c r="C46" s="15"/>
      <c r="D46" s="2"/>
    </row>
    <row r="47" spans="1:4" s="8" customFormat="1" ht="37.5" hidden="1">
      <c r="A47" s="1" t="s">
        <v>23</v>
      </c>
      <c r="B47" s="3" t="s">
        <v>36</v>
      </c>
      <c r="C47" s="15"/>
      <c r="D47" s="2"/>
    </row>
    <row r="48" spans="1:4" s="8" customFormat="1" ht="18.75" hidden="1">
      <c r="A48" s="1"/>
      <c r="B48" s="3" t="s">
        <v>37</v>
      </c>
      <c r="C48" s="15"/>
      <c r="D48" s="2"/>
    </row>
    <row r="49" spans="1:4" s="8" customFormat="1" ht="37.5" hidden="1">
      <c r="A49" s="1" t="s">
        <v>22</v>
      </c>
      <c r="B49" s="3" t="s">
        <v>38</v>
      </c>
      <c r="C49" s="15"/>
      <c r="D49" s="2"/>
    </row>
    <row r="50" spans="1:4" s="8" customFormat="1" ht="18.75" hidden="1">
      <c r="A50" s="1"/>
      <c r="B50" s="3" t="s">
        <v>40</v>
      </c>
      <c r="C50" s="15"/>
      <c r="D50" s="2"/>
    </row>
    <row r="51" spans="1:4" s="8" customFormat="1" ht="18.75">
      <c r="A51" s="1"/>
      <c r="B51" s="1" t="s">
        <v>41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9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85" zoomScaleSheetLayoutView="85" zoomScalePageLayoutView="0" workbookViewId="0" topLeftCell="A1">
      <selection activeCell="E25" sqref="E25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182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2132037.8299999996</v>
      </c>
      <c r="D4" s="35"/>
    </row>
    <row r="5" spans="1:4" s="36" customFormat="1" ht="45.75" customHeight="1">
      <c r="A5" s="29" t="s">
        <v>59</v>
      </c>
      <c r="B5" s="24" t="s">
        <v>190</v>
      </c>
      <c r="C5" s="38">
        <f>5436.93+32700+132340+102200+1710697.86</f>
        <v>1983374.79</v>
      </c>
      <c r="D5" s="35"/>
    </row>
    <row r="6" spans="1:4" s="36" customFormat="1" ht="21" customHeight="1">
      <c r="A6" s="23" t="s">
        <v>16</v>
      </c>
      <c r="B6" s="24" t="s">
        <v>189</v>
      </c>
      <c r="C6" s="38">
        <f>33861.02+99835+5994.76</f>
        <v>139690.78</v>
      </c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53</v>
      </c>
      <c r="C8" s="38">
        <f>8801.05</f>
        <v>8801.05</v>
      </c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>
        <v>171.21</v>
      </c>
      <c r="D12" s="35"/>
    </row>
    <row r="13" spans="1:6" s="36" customFormat="1" ht="21" customHeight="1">
      <c r="A13" s="23"/>
      <c r="B13" s="24" t="s">
        <v>14</v>
      </c>
      <c r="C13" s="40"/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/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SUM(C21:C28)</f>
        <v>125812.99</v>
      </c>
      <c r="D20" s="43"/>
    </row>
    <row r="21" spans="1:4" s="44" customFormat="1" ht="25.5" customHeight="1">
      <c r="A21" s="54" t="s">
        <v>68</v>
      </c>
      <c r="B21" s="57" t="s">
        <v>146</v>
      </c>
      <c r="C21" s="40">
        <v>374.58</v>
      </c>
      <c r="D21" s="46"/>
    </row>
    <row r="22" spans="1:4" s="44" customFormat="1" ht="42" customHeight="1">
      <c r="A22" s="54" t="s">
        <v>93</v>
      </c>
      <c r="B22" s="57" t="s">
        <v>185</v>
      </c>
      <c r="C22" s="40">
        <v>75656.06</v>
      </c>
      <c r="D22" s="46"/>
    </row>
    <row r="23" spans="1:4" s="44" customFormat="1" ht="52.5" customHeight="1">
      <c r="A23" s="54" t="s">
        <v>143</v>
      </c>
      <c r="B23" s="57" t="s">
        <v>146</v>
      </c>
      <c r="C23" s="40">
        <v>241.2</v>
      </c>
      <c r="D23" s="46"/>
    </row>
    <row r="24" spans="1:4" s="44" customFormat="1" ht="22.5" customHeight="1">
      <c r="A24" s="54" t="s">
        <v>186</v>
      </c>
      <c r="B24" s="57" t="s">
        <v>187</v>
      </c>
      <c r="C24" s="40">
        <v>980</v>
      </c>
      <c r="D24" s="46"/>
    </row>
    <row r="25" spans="1:4" s="44" customFormat="1" ht="42" customHeight="1">
      <c r="A25" s="54" t="s">
        <v>72</v>
      </c>
      <c r="B25" s="57" t="s">
        <v>188</v>
      </c>
      <c r="C25" s="40">
        <v>10000</v>
      </c>
      <c r="D25" s="46"/>
    </row>
    <row r="26" spans="1:4" s="44" customFormat="1" ht="36.75" customHeight="1">
      <c r="A26" s="54" t="s">
        <v>23</v>
      </c>
      <c r="B26" s="57" t="s">
        <v>146</v>
      </c>
      <c r="C26" s="40">
        <f>602.16</f>
        <v>602.16</v>
      </c>
      <c r="D26" s="46"/>
    </row>
    <row r="27" spans="1:4" s="44" customFormat="1" ht="63" customHeight="1">
      <c r="A27" s="80" t="s">
        <v>121</v>
      </c>
      <c r="B27" s="57" t="s">
        <v>183</v>
      </c>
      <c r="C27" s="40">
        <v>23818.99</v>
      </c>
      <c r="D27" s="46"/>
    </row>
    <row r="28" spans="1:4" s="44" customFormat="1" ht="42.75" customHeight="1">
      <c r="A28" s="82"/>
      <c r="B28" s="24" t="s">
        <v>184</v>
      </c>
      <c r="C28" s="21">
        <v>14140</v>
      </c>
      <c r="D28" s="25"/>
    </row>
    <row r="29" spans="1:5" s="44" customFormat="1" ht="20.25">
      <c r="A29" s="23"/>
      <c r="B29" s="28" t="s">
        <v>2</v>
      </c>
      <c r="C29" s="30">
        <f>C4+C20</f>
        <v>2257850.82</v>
      </c>
      <c r="D29" s="46"/>
      <c r="E29" s="47"/>
    </row>
    <row r="30" spans="1:4" s="44" customFormat="1" ht="22.5" customHeight="1">
      <c r="A30" s="23"/>
      <c r="B30" s="28" t="s">
        <v>62</v>
      </c>
      <c r="C30" s="37">
        <f>SUM(C31:C33)</f>
        <v>0</v>
      </c>
      <c r="D30" s="46"/>
    </row>
    <row r="31" spans="1:4" s="44" customFormat="1" ht="13.5" customHeight="1">
      <c r="A31" s="23"/>
      <c r="B31" s="26"/>
      <c r="C31" s="48"/>
      <c r="D31" s="46"/>
    </row>
    <row r="32" spans="1:4" s="44" customFormat="1" ht="18.75">
      <c r="A32" s="23"/>
      <c r="B32" s="27"/>
      <c r="C32" s="48"/>
      <c r="D32" s="46"/>
    </row>
    <row r="33" spans="1:4" s="44" customFormat="1" ht="18.75">
      <c r="A33" s="23"/>
      <c r="B33" s="26"/>
      <c r="C33" s="48"/>
      <c r="D33" s="49"/>
    </row>
    <row r="34" spans="1:4" s="44" customFormat="1" ht="20.25">
      <c r="A34" s="23"/>
      <c r="B34" s="28" t="s">
        <v>63</v>
      </c>
      <c r="C34" s="30">
        <f>C29+C30</f>
        <v>2257850.82</v>
      </c>
      <c r="D34" s="22"/>
    </row>
    <row r="35" spans="1:5" s="51" customFormat="1" ht="33.75" customHeight="1">
      <c r="A35" s="24"/>
      <c r="B35" s="26"/>
      <c r="C35" s="50"/>
      <c r="E35" s="31"/>
    </row>
  </sheetData>
  <sheetProtection/>
  <mergeCells count="2">
    <mergeCell ref="A1:D1"/>
    <mergeCell ref="A27:A28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164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86678.57</v>
      </c>
      <c r="D4" s="35"/>
    </row>
    <row r="5" spans="1:4" s="36" customFormat="1" ht="45.75" customHeight="1">
      <c r="A5" s="29" t="s">
        <v>59</v>
      </c>
      <c r="B5" s="24" t="s">
        <v>176</v>
      </c>
      <c r="C5" s="38">
        <f>31728+10429.67</f>
        <v>42157.67</v>
      </c>
      <c r="D5" s="35"/>
    </row>
    <row r="6" spans="1:4" s="36" customFormat="1" ht="21" customHeight="1">
      <c r="A6" s="23" t="s">
        <v>16</v>
      </c>
      <c r="B6" s="24" t="s">
        <v>177</v>
      </c>
      <c r="C6" s="38">
        <v>44520.9</v>
      </c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53</v>
      </c>
      <c r="C8" s="38"/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/>
      <c r="D12" s="35"/>
    </row>
    <row r="13" spans="1:6" s="36" customFormat="1" ht="21" customHeight="1">
      <c r="A13" s="23"/>
      <c r="B13" s="24" t="s">
        <v>14</v>
      </c>
      <c r="C13" s="40"/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/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SUM(C21:C34)</f>
        <v>169858.16</v>
      </c>
      <c r="D20" s="43"/>
    </row>
    <row r="21" spans="1:4" s="44" customFormat="1" ht="42" customHeight="1">
      <c r="A21" s="54" t="s">
        <v>93</v>
      </c>
      <c r="B21" s="57" t="s">
        <v>168</v>
      </c>
      <c r="C21" s="40">
        <v>1500</v>
      </c>
      <c r="D21" s="46"/>
    </row>
    <row r="22" spans="1:4" s="44" customFormat="1" ht="22.5" customHeight="1">
      <c r="A22" s="80" t="s">
        <v>22</v>
      </c>
      <c r="B22" s="57" t="s">
        <v>169</v>
      </c>
      <c r="C22" s="40">
        <v>236</v>
      </c>
      <c r="D22" s="46"/>
    </row>
    <row r="23" spans="1:4" s="44" customFormat="1" ht="22.5" customHeight="1">
      <c r="A23" s="81"/>
      <c r="B23" s="57" t="s">
        <v>170</v>
      </c>
      <c r="C23" s="40">
        <v>627.5</v>
      </c>
      <c r="D23" s="46"/>
    </row>
    <row r="24" spans="1:4" s="44" customFormat="1" ht="22.5" customHeight="1">
      <c r="A24" s="81"/>
      <c r="B24" s="57" t="s">
        <v>171</v>
      </c>
      <c r="C24" s="40">
        <v>81</v>
      </c>
      <c r="D24" s="46"/>
    </row>
    <row r="25" spans="1:4" s="44" customFormat="1" ht="22.5" customHeight="1">
      <c r="A25" s="81"/>
      <c r="B25" s="57" t="s">
        <v>172</v>
      </c>
      <c r="C25" s="40">
        <v>7736.02</v>
      </c>
      <c r="D25" s="46"/>
    </row>
    <row r="26" spans="1:4" s="44" customFormat="1" ht="36.75" customHeight="1">
      <c r="A26" s="82"/>
      <c r="B26" s="57" t="s">
        <v>173</v>
      </c>
      <c r="C26" s="40">
        <v>515</v>
      </c>
      <c r="D26" s="46"/>
    </row>
    <row r="27" spans="1:4" s="44" customFormat="1" ht="22.5" customHeight="1">
      <c r="A27" s="54" t="s">
        <v>110</v>
      </c>
      <c r="B27" s="57" t="s">
        <v>174</v>
      </c>
      <c r="C27" s="40">
        <v>92</v>
      </c>
      <c r="D27" s="46"/>
    </row>
    <row r="28" spans="1:4" s="44" customFormat="1" ht="21" customHeight="1">
      <c r="A28" s="80" t="s">
        <v>178</v>
      </c>
      <c r="B28" s="24" t="s">
        <v>179</v>
      </c>
      <c r="C28" s="21">
        <f>10110.59</f>
        <v>10110.59</v>
      </c>
      <c r="D28" s="25"/>
    </row>
    <row r="29" spans="1:4" s="44" customFormat="1" ht="21" customHeight="1">
      <c r="A29" s="81"/>
      <c r="B29" s="26" t="s">
        <v>180</v>
      </c>
      <c r="C29" s="21">
        <v>19760</v>
      </c>
      <c r="D29" s="25"/>
    </row>
    <row r="30" spans="1:4" s="44" customFormat="1" ht="21" customHeight="1">
      <c r="A30" s="82"/>
      <c r="B30" s="26" t="s">
        <v>181</v>
      </c>
      <c r="C30" s="21">
        <v>110</v>
      </c>
      <c r="D30" s="25"/>
    </row>
    <row r="31" spans="1:4" s="44" customFormat="1" ht="29.25" customHeight="1">
      <c r="A31" s="80" t="s">
        <v>121</v>
      </c>
      <c r="B31" s="57" t="s">
        <v>175</v>
      </c>
      <c r="C31" s="40">
        <v>284.25</v>
      </c>
      <c r="D31" s="46"/>
    </row>
    <row r="32" spans="1:4" s="44" customFormat="1" ht="30.75" customHeight="1">
      <c r="A32" s="81"/>
      <c r="B32" s="24" t="s">
        <v>166</v>
      </c>
      <c r="C32" s="21">
        <v>122280.64</v>
      </c>
      <c r="D32" s="25"/>
    </row>
    <row r="33" spans="1:4" s="44" customFormat="1" ht="30.75" customHeight="1">
      <c r="A33" s="81"/>
      <c r="B33" s="24" t="s">
        <v>167</v>
      </c>
      <c r="C33" s="21">
        <v>39.16</v>
      </c>
      <c r="D33" s="25"/>
    </row>
    <row r="34" spans="1:4" s="44" customFormat="1" ht="30.75" customHeight="1">
      <c r="A34" s="82"/>
      <c r="B34" s="24" t="s">
        <v>165</v>
      </c>
      <c r="C34" s="21">
        <v>6486</v>
      </c>
      <c r="D34" s="25"/>
    </row>
    <row r="35" spans="1:5" s="44" customFormat="1" ht="20.25">
      <c r="A35" s="23"/>
      <c r="B35" s="28" t="s">
        <v>2</v>
      </c>
      <c r="C35" s="30">
        <f>C4+C20</f>
        <v>256536.73</v>
      </c>
      <c r="D35" s="46"/>
      <c r="E35" s="47"/>
    </row>
    <row r="36" spans="1:4" s="44" customFormat="1" ht="22.5" customHeight="1">
      <c r="A36" s="23"/>
      <c r="B36" s="28" t="s">
        <v>62</v>
      </c>
      <c r="C36" s="37">
        <f>SUM(C37:C39)</f>
        <v>0</v>
      </c>
      <c r="D36" s="46"/>
    </row>
    <row r="37" spans="1:4" s="44" customFormat="1" ht="13.5" customHeight="1">
      <c r="A37" s="23"/>
      <c r="B37" s="26"/>
      <c r="C37" s="48"/>
      <c r="D37" s="46"/>
    </row>
    <row r="38" spans="1:4" s="44" customFormat="1" ht="18.75">
      <c r="A38" s="23"/>
      <c r="B38" s="27"/>
      <c r="C38" s="48"/>
      <c r="D38" s="46"/>
    </row>
    <row r="39" spans="1:4" s="44" customFormat="1" ht="18.75">
      <c r="A39" s="23"/>
      <c r="B39" s="26"/>
      <c r="C39" s="48"/>
      <c r="D39" s="49"/>
    </row>
    <row r="40" spans="1:4" s="44" customFormat="1" ht="20.25">
      <c r="A40" s="23"/>
      <c r="B40" s="28" t="s">
        <v>63</v>
      </c>
      <c r="C40" s="30">
        <f>C35+C36</f>
        <v>256536.73</v>
      </c>
      <c r="D40" s="22"/>
    </row>
    <row r="41" spans="1:5" s="51" customFormat="1" ht="33.75" customHeight="1">
      <c r="A41" s="24"/>
      <c r="B41" s="26"/>
      <c r="C41" s="50"/>
      <c r="E41" s="31"/>
    </row>
  </sheetData>
  <sheetProtection/>
  <mergeCells count="4">
    <mergeCell ref="A1:D1"/>
    <mergeCell ref="A31:A34"/>
    <mergeCell ref="A28:A30"/>
    <mergeCell ref="A22:A26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85" zoomScaleSheetLayoutView="85" zoomScalePageLayoutView="0" workbookViewId="0" topLeftCell="A23">
      <selection activeCell="E39" sqref="E39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163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185344.69</v>
      </c>
      <c r="D4" s="35"/>
    </row>
    <row r="5" spans="1:4" s="36" customFormat="1" ht="45" customHeight="1">
      <c r="A5" s="29" t="s">
        <v>59</v>
      </c>
      <c r="B5" s="24" t="s">
        <v>156</v>
      </c>
      <c r="C5" s="38">
        <f>5856.77+2476.12</f>
        <v>8332.89</v>
      </c>
      <c r="D5" s="35"/>
    </row>
    <row r="6" spans="1:4" s="36" customFormat="1" ht="21" customHeight="1">
      <c r="A6" s="23" t="s">
        <v>16</v>
      </c>
      <c r="B6" s="24" t="s">
        <v>162</v>
      </c>
      <c r="C6" s="38">
        <f>902.59+7053+158356.21</f>
        <v>166311.8</v>
      </c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53</v>
      </c>
      <c r="C8" s="38">
        <v>10700</v>
      </c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/>
      <c r="D12" s="35"/>
    </row>
    <row r="13" spans="1:6" s="36" customFormat="1" ht="21" customHeight="1">
      <c r="A13" s="23"/>
      <c r="B13" s="24" t="s">
        <v>14</v>
      </c>
      <c r="C13" s="40"/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/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SUM(C21:C38)</f>
        <v>175662.03999999998</v>
      </c>
      <c r="D20" s="43"/>
    </row>
    <row r="21" spans="1:4" s="44" customFormat="1" ht="71.25" customHeight="1">
      <c r="A21" s="54" t="s">
        <v>121</v>
      </c>
      <c r="B21" s="57" t="s">
        <v>146</v>
      </c>
      <c r="C21" s="40">
        <v>865.39</v>
      </c>
      <c r="D21" s="46"/>
    </row>
    <row r="22" spans="1:4" s="44" customFormat="1" ht="21.75" customHeight="1">
      <c r="A22" s="53" t="s">
        <v>45</v>
      </c>
      <c r="B22" s="57" t="s">
        <v>150</v>
      </c>
      <c r="C22" s="40">
        <v>14676.18</v>
      </c>
      <c r="D22" s="46"/>
    </row>
    <row r="23" spans="1:4" s="44" customFormat="1" ht="36.75" customHeight="1">
      <c r="A23" s="53"/>
      <c r="B23" s="57" t="s">
        <v>151</v>
      </c>
      <c r="C23" s="40">
        <v>12671</v>
      </c>
      <c r="D23" s="46"/>
    </row>
    <row r="24" spans="1:4" s="44" customFormat="1" ht="36.75" customHeight="1">
      <c r="A24" s="53"/>
      <c r="B24" s="57" t="s">
        <v>146</v>
      </c>
      <c r="C24" s="40">
        <v>894.77</v>
      </c>
      <c r="D24" s="46"/>
    </row>
    <row r="25" spans="1:4" s="44" customFormat="1" ht="21.75" customHeight="1">
      <c r="A25" s="54" t="s">
        <v>138</v>
      </c>
      <c r="B25" s="57" t="s">
        <v>145</v>
      </c>
      <c r="C25" s="40">
        <v>5446.54</v>
      </c>
      <c r="D25" s="46"/>
    </row>
    <row r="26" spans="1:4" s="44" customFormat="1" ht="21.75" customHeight="1">
      <c r="A26" s="54"/>
      <c r="B26" s="57" t="s">
        <v>146</v>
      </c>
      <c r="C26" s="40">
        <v>645.62</v>
      </c>
      <c r="D26" s="46"/>
    </row>
    <row r="27" spans="1:4" s="44" customFormat="1" ht="21.75" customHeight="1">
      <c r="A27" s="54" t="s">
        <v>152</v>
      </c>
      <c r="B27" s="57" t="s">
        <v>146</v>
      </c>
      <c r="C27" s="40">
        <v>241.2</v>
      </c>
      <c r="D27" s="46"/>
    </row>
    <row r="28" spans="1:4" s="44" customFormat="1" ht="21.75" customHeight="1">
      <c r="A28" s="54" t="s">
        <v>114</v>
      </c>
      <c r="B28" s="57" t="s">
        <v>146</v>
      </c>
      <c r="C28" s="40">
        <v>696.7</v>
      </c>
      <c r="D28" s="46"/>
    </row>
    <row r="29" spans="1:4" s="44" customFormat="1" ht="58.5" customHeight="1">
      <c r="A29" s="54" t="s">
        <v>70</v>
      </c>
      <c r="B29" s="24" t="s">
        <v>147</v>
      </c>
      <c r="C29" s="21">
        <v>19277.33</v>
      </c>
      <c r="D29" s="25"/>
    </row>
    <row r="30" spans="1:4" s="44" customFormat="1" ht="18.75">
      <c r="A30" s="58"/>
      <c r="B30" s="59" t="s">
        <v>148</v>
      </c>
      <c r="C30" s="60">
        <v>8000</v>
      </c>
      <c r="D30" s="25"/>
    </row>
    <row r="31" spans="1:4" s="44" customFormat="1" ht="35.25" customHeight="1">
      <c r="A31" s="58"/>
      <c r="B31" s="59" t="s">
        <v>149</v>
      </c>
      <c r="C31" s="60">
        <v>350</v>
      </c>
      <c r="D31" s="25"/>
    </row>
    <row r="32" spans="1:4" s="44" customFormat="1" ht="18.75">
      <c r="A32" s="58" t="s">
        <v>153</v>
      </c>
      <c r="B32" s="61" t="s">
        <v>154</v>
      </c>
      <c r="C32" s="60">
        <v>7006.22</v>
      </c>
      <c r="D32" s="25"/>
    </row>
    <row r="33" spans="1:4" s="44" customFormat="1" ht="18.75">
      <c r="A33" s="58"/>
      <c r="B33" s="61" t="s">
        <v>155</v>
      </c>
      <c r="C33" s="60">
        <v>147</v>
      </c>
      <c r="D33" s="25"/>
    </row>
    <row r="34" spans="1:4" s="44" customFormat="1" ht="18.75">
      <c r="A34" s="58" t="s">
        <v>157</v>
      </c>
      <c r="B34" s="61" t="s">
        <v>158</v>
      </c>
      <c r="C34" s="60">
        <v>220</v>
      </c>
      <c r="D34" s="25"/>
    </row>
    <row r="35" spans="1:4" s="44" customFormat="1" ht="18.75">
      <c r="A35" s="58"/>
      <c r="B35" s="61" t="s">
        <v>161</v>
      </c>
      <c r="C35" s="60">
        <f>2.51+2555.41+9068.97+8.39+2.51+2.51+2.51+351.28</f>
        <v>11994.09</v>
      </c>
      <c r="D35" s="25"/>
    </row>
    <row r="36" spans="1:4" s="44" customFormat="1" ht="18.75">
      <c r="A36" s="58"/>
      <c r="B36" s="61" t="s">
        <v>159</v>
      </c>
      <c r="C36" s="60">
        <v>26030</v>
      </c>
      <c r="D36" s="25"/>
    </row>
    <row r="37" spans="1:4" s="44" customFormat="1" ht="18.75">
      <c r="A37" s="58"/>
      <c r="B37" s="61" t="s">
        <v>160</v>
      </c>
      <c r="C37" s="60">
        <v>66500</v>
      </c>
      <c r="D37" s="25"/>
    </row>
    <row r="38" spans="1:4" s="44" customFormat="1" ht="18.75">
      <c r="A38" s="58"/>
      <c r="B38" s="61"/>
      <c r="C38" s="60"/>
      <c r="D38" s="25"/>
    </row>
    <row r="39" spans="1:5" s="44" customFormat="1" ht="20.25">
      <c r="A39" s="23"/>
      <c r="B39" s="28" t="s">
        <v>2</v>
      </c>
      <c r="C39" s="30">
        <f>C4+C20</f>
        <v>361006.73</v>
      </c>
      <c r="D39" s="46"/>
      <c r="E39" s="47"/>
    </row>
    <row r="40" spans="1:4" s="44" customFormat="1" ht="22.5" customHeight="1">
      <c r="A40" s="23"/>
      <c r="B40" s="28" t="s">
        <v>62</v>
      </c>
      <c r="C40" s="37">
        <f>SUM(C41:C43)</f>
        <v>0</v>
      </c>
      <c r="D40" s="46"/>
    </row>
    <row r="41" spans="1:4" s="44" customFormat="1" ht="13.5" customHeight="1">
      <c r="A41" s="23"/>
      <c r="B41" s="26"/>
      <c r="C41" s="48"/>
      <c r="D41" s="46"/>
    </row>
    <row r="42" spans="1:4" s="44" customFormat="1" ht="18.75">
      <c r="A42" s="23"/>
      <c r="B42" s="27"/>
      <c r="C42" s="48"/>
      <c r="D42" s="46"/>
    </row>
    <row r="43" spans="1:4" s="44" customFormat="1" ht="18.75">
      <c r="A43" s="23"/>
      <c r="B43" s="26"/>
      <c r="C43" s="48"/>
      <c r="D43" s="49"/>
    </row>
    <row r="44" spans="1:4" s="44" customFormat="1" ht="20.25">
      <c r="A44" s="23"/>
      <c r="B44" s="28" t="s">
        <v>63</v>
      </c>
      <c r="C44" s="30">
        <f>C39+C40</f>
        <v>361006.73</v>
      </c>
      <c r="D44" s="22"/>
    </row>
    <row r="45" spans="1:5" s="51" customFormat="1" ht="33.75" customHeight="1">
      <c r="A45" s="24"/>
      <c r="B45" s="26"/>
      <c r="C45" s="50"/>
      <c r="E45" s="31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85" zoomScaleSheetLayoutView="85" zoomScalePageLayoutView="0" workbookViewId="0" topLeftCell="A8">
      <selection activeCell="A29" sqref="A29:IV30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130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255581.15</v>
      </c>
      <c r="D4" s="35"/>
    </row>
    <row r="5" spans="1:4" s="36" customFormat="1" ht="45" customHeight="1">
      <c r="A5" s="29" t="s">
        <v>59</v>
      </c>
      <c r="B5" s="24"/>
      <c r="C5" s="38"/>
      <c r="D5" s="35"/>
    </row>
    <row r="6" spans="1:4" s="36" customFormat="1" ht="21" customHeight="1">
      <c r="A6" s="23" t="s">
        <v>16</v>
      </c>
      <c r="B6" s="24"/>
      <c r="C6" s="38"/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116</v>
      </c>
      <c r="C8" s="38"/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/>
      <c r="D12" s="35"/>
    </row>
    <row r="13" spans="1:6" s="36" customFormat="1" ht="21" customHeight="1">
      <c r="A13" s="23"/>
      <c r="B13" s="24" t="s">
        <v>14</v>
      </c>
      <c r="C13" s="40">
        <v>255581.15</v>
      </c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/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SUM(C21:C35)</f>
        <v>212086.24000000002</v>
      </c>
      <c r="D20" s="43"/>
    </row>
    <row r="21" spans="1:4" s="44" customFormat="1" ht="60" customHeight="1">
      <c r="A21" s="56" t="s">
        <v>72</v>
      </c>
      <c r="B21" s="57" t="s">
        <v>90</v>
      </c>
      <c r="C21" s="40">
        <v>36000</v>
      </c>
      <c r="D21" s="46"/>
    </row>
    <row r="22" spans="1:4" s="44" customFormat="1" ht="21.75" customHeight="1">
      <c r="A22" s="53"/>
      <c r="B22" s="57" t="s">
        <v>137</v>
      </c>
      <c r="C22" s="40">
        <v>2400</v>
      </c>
      <c r="D22" s="46"/>
    </row>
    <row r="23" spans="1:4" s="44" customFormat="1" ht="21.75" customHeight="1">
      <c r="A23" s="53"/>
      <c r="B23" s="57" t="s">
        <v>43</v>
      </c>
      <c r="C23" s="40">
        <v>1775.34</v>
      </c>
      <c r="D23" s="46"/>
    </row>
    <row r="24" spans="1:4" s="44" customFormat="1" ht="36.75" customHeight="1">
      <c r="A24" s="53"/>
      <c r="B24" s="57" t="s">
        <v>140</v>
      </c>
      <c r="C24" s="40">
        <v>8769.52</v>
      </c>
      <c r="D24" s="46"/>
    </row>
    <row r="25" spans="1:4" s="44" customFormat="1" ht="21.75" customHeight="1">
      <c r="A25" s="54" t="s">
        <v>138</v>
      </c>
      <c r="B25" s="57" t="s">
        <v>139</v>
      </c>
      <c r="C25" s="40">
        <v>11585.04</v>
      </c>
      <c r="D25" s="46"/>
    </row>
    <row r="26" spans="1:4" s="44" customFormat="1" ht="21.75" customHeight="1">
      <c r="A26" s="54"/>
      <c r="B26" s="57" t="s">
        <v>141</v>
      </c>
      <c r="C26" s="40">
        <v>1650</v>
      </c>
      <c r="D26" s="46"/>
    </row>
    <row r="27" spans="1:4" s="44" customFormat="1" ht="21.75" customHeight="1">
      <c r="A27" s="54"/>
      <c r="B27" s="57" t="s">
        <v>142</v>
      </c>
      <c r="C27" s="40">
        <v>900</v>
      </c>
      <c r="D27" s="46"/>
    </row>
    <row r="28" spans="1:4" s="44" customFormat="1" ht="21.75" customHeight="1">
      <c r="A28" s="54"/>
      <c r="B28" s="57" t="s">
        <v>43</v>
      </c>
      <c r="C28" s="40">
        <v>244</v>
      </c>
      <c r="D28" s="46"/>
    </row>
    <row r="29" spans="1:4" s="44" customFormat="1" ht="58.5" customHeight="1">
      <c r="A29" s="54" t="s">
        <v>143</v>
      </c>
      <c r="B29" s="24" t="s">
        <v>144</v>
      </c>
      <c r="C29" s="21">
        <v>800</v>
      </c>
      <c r="D29" s="25"/>
    </row>
    <row r="30" spans="1:4" s="44" customFormat="1" ht="75">
      <c r="A30" s="58" t="s">
        <v>121</v>
      </c>
      <c r="B30" s="59" t="s">
        <v>131</v>
      </c>
      <c r="C30" s="60">
        <v>21261.6</v>
      </c>
      <c r="D30" s="25"/>
    </row>
    <row r="31" spans="1:4" s="44" customFormat="1" ht="35.25" customHeight="1">
      <c r="A31" s="58"/>
      <c r="B31" s="59" t="s">
        <v>132</v>
      </c>
      <c r="C31" s="60">
        <v>997.96</v>
      </c>
      <c r="D31" s="25"/>
    </row>
    <row r="32" spans="1:4" s="44" customFormat="1" ht="37.5">
      <c r="A32" s="58"/>
      <c r="B32" s="61" t="s">
        <v>133</v>
      </c>
      <c r="C32" s="60">
        <v>5300.4</v>
      </c>
      <c r="D32" s="25"/>
    </row>
    <row r="33" spans="1:4" s="44" customFormat="1" ht="37.5">
      <c r="A33" s="58"/>
      <c r="B33" s="61" t="s">
        <v>134</v>
      </c>
      <c r="C33" s="60">
        <v>108960.03</v>
      </c>
      <c r="D33" s="25"/>
    </row>
    <row r="34" spans="1:4" s="44" customFormat="1" ht="18.75">
      <c r="A34" s="58"/>
      <c r="B34" s="61" t="s">
        <v>135</v>
      </c>
      <c r="C34" s="60">
        <v>2664.85</v>
      </c>
      <c r="D34" s="25"/>
    </row>
    <row r="35" spans="1:4" s="44" customFormat="1" ht="18.75">
      <c r="A35" s="58"/>
      <c r="B35" s="61" t="s">
        <v>136</v>
      </c>
      <c r="C35" s="60">
        <v>8777.5</v>
      </c>
      <c r="D35" s="25"/>
    </row>
    <row r="36" spans="1:5" s="44" customFormat="1" ht="20.25">
      <c r="A36" s="23"/>
      <c r="B36" s="28" t="s">
        <v>2</v>
      </c>
      <c r="C36" s="30">
        <f>C4+C20</f>
        <v>467667.39</v>
      </c>
      <c r="D36" s="46"/>
      <c r="E36" s="47"/>
    </row>
    <row r="37" spans="1:4" s="44" customFormat="1" ht="22.5" customHeight="1">
      <c r="A37" s="23"/>
      <c r="B37" s="28" t="s">
        <v>62</v>
      </c>
      <c r="C37" s="37">
        <f>SUM(C38:C40)</f>
        <v>0</v>
      </c>
      <c r="D37" s="46"/>
    </row>
    <row r="38" spans="1:4" s="44" customFormat="1" ht="13.5" customHeight="1">
      <c r="A38" s="23"/>
      <c r="B38" s="26"/>
      <c r="C38" s="48"/>
      <c r="D38" s="46"/>
    </row>
    <row r="39" spans="1:4" s="44" customFormat="1" ht="18.75">
      <c r="A39" s="23"/>
      <c r="B39" s="27"/>
      <c r="C39" s="48"/>
      <c r="D39" s="46"/>
    </row>
    <row r="40" spans="1:4" s="44" customFormat="1" ht="18.75">
      <c r="A40" s="23"/>
      <c r="B40" s="26"/>
      <c r="C40" s="48"/>
      <c r="D40" s="49"/>
    </row>
    <row r="41" spans="1:4" s="44" customFormat="1" ht="20.25">
      <c r="A41" s="23"/>
      <c r="B41" s="28" t="s">
        <v>63</v>
      </c>
      <c r="C41" s="30">
        <f>C36+C37</f>
        <v>467667.39</v>
      </c>
      <c r="D41" s="22"/>
    </row>
    <row r="42" spans="1:5" s="51" customFormat="1" ht="33.75" customHeight="1">
      <c r="A42" s="24"/>
      <c r="B42" s="26"/>
      <c r="C42" s="50"/>
      <c r="E42" s="31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85" zoomScaleSheetLayoutView="85" zoomScalePageLayoutView="0" workbookViewId="0" topLeftCell="A17">
      <selection activeCell="E35" sqref="E35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107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33105.83</v>
      </c>
      <c r="D4" s="35"/>
    </row>
    <row r="5" spans="1:4" s="36" customFormat="1" ht="45" customHeight="1">
      <c r="A5" s="29" t="s">
        <v>59</v>
      </c>
      <c r="B5" s="24"/>
      <c r="C5" s="38"/>
      <c r="D5" s="35"/>
    </row>
    <row r="6" spans="1:4" s="36" customFormat="1" ht="21" customHeight="1">
      <c r="A6" s="23" t="s">
        <v>16</v>
      </c>
      <c r="B6" s="24"/>
      <c r="C6" s="38"/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116</v>
      </c>
      <c r="C8" s="38">
        <v>3670</v>
      </c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/>
      <c r="D12" s="35"/>
    </row>
    <row r="13" spans="1:6" s="36" customFormat="1" ht="21" customHeight="1">
      <c r="A13" s="23"/>
      <c r="B13" s="24" t="s">
        <v>14</v>
      </c>
      <c r="C13" s="40">
        <v>19749.13</v>
      </c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>
        <v>9686.7</v>
      </c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SUM(C21:C37)</f>
        <v>231766.91999999998</v>
      </c>
      <c r="D20" s="43"/>
    </row>
    <row r="21" spans="1:4" s="44" customFormat="1" ht="60" customHeight="1">
      <c r="A21" s="56" t="s">
        <v>72</v>
      </c>
      <c r="B21" s="57" t="s">
        <v>122</v>
      </c>
      <c r="C21" s="40">
        <v>6143</v>
      </c>
      <c r="D21" s="46"/>
    </row>
    <row r="22" spans="1:4" s="44" customFormat="1" ht="21.75" customHeight="1">
      <c r="A22" s="53"/>
      <c r="B22" s="57" t="s">
        <v>123</v>
      </c>
      <c r="C22" s="40">
        <v>2250</v>
      </c>
      <c r="D22" s="46"/>
    </row>
    <row r="23" spans="1:4" s="44" customFormat="1" ht="21.75" customHeight="1">
      <c r="A23" s="53"/>
      <c r="B23" s="57" t="s">
        <v>124</v>
      </c>
      <c r="C23" s="40">
        <v>5185</v>
      </c>
      <c r="D23" s="46"/>
    </row>
    <row r="24" spans="1:4" s="44" customFormat="1" ht="21.75" customHeight="1">
      <c r="A24" s="53"/>
      <c r="B24" s="57" t="s">
        <v>125</v>
      </c>
      <c r="C24" s="40">
        <v>3500</v>
      </c>
      <c r="D24" s="46"/>
    </row>
    <row r="25" spans="1:4" s="44" customFormat="1" ht="21.75" customHeight="1">
      <c r="A25" s="53" t="s">
        <v>114</v>
      </c>
      <c r="B25" s="57" t="s">
        <v>115</v>
      </c>
      <c r="C25" s="40">
        <v>450</v>
      </c>
      <c r="D25" s="46"/>
    </row>
    <row r="26" spans="1:4" s="44" customFormat="1" ht="44.25" customHeight="1">
      <c r="A26" s="54" t="s">
        <v>70</v>
      </c>
      <c r="B26" s="24" t="s">
        <v>117</v>
      </c>
      <c r="C26" s="21">
        <v>300</v>
      </c>
      <c r="D26" s="25"/>
    </row>
    <row r="27" spans="1:4" s="44" customFormat="1" ht="45" customHeight="1">
      <c r="A27" s="23" t="s">
        <v>80</v>
      </c>
      <c r="B27" s="26" t="s">
        <v>43</v>
      </c>
      <c r="C27" s="21">
        <v>10841.5</v>
      </c>
      <c r="D27" s="25"/>
    </row>
    <row r="28" spans="1:4" s="44" customFormat="1" ht="33.75" customHeight="1">
      <c r="A28" s="23"/>
      <c r="B28" s="26" t="s">
        <v>126</v>
      </c>
      <c r="C28" s="21">
        <v>2673.84</v>
      </c>
      <c r="D28" s="25"/>
    </row>
    <row r="29" spans="1:4" s="44" customFormat="1" ht="30" customHeight="1">
      <c r="A29" s="23"/>
      <c r="B29" s="26" t="s">
        <v>127</v>
      </c>
      <c r="C29" s="21">
        <v>2571</v>
      </c>
      <c r="D29" s="25"/>
    </row>
    <row r="30" spans="1:4" s="44" customFormat="1" ht="30" customHeight="1">
      <c r="A30" s="23"/>
      <c r="B30" s="26" t="s">
        <v>128</v>
      </c>
      <c r="C30" s="21">
        <v>612.52</v>
      </c>
      <c r="D30" s="25"/>
    </row>
    <row r="31" spans="1:4" s="44" customFormat="1" ht="30" customHeight="1">
      <c r="A31" s="23"/>
      <c r="B31" s="26" t="s">
        <v>129</v>
      </c>
      <c r="C31" s="21">
        <v>895</v>
      </c>
      <c r="D31" s="25"/>
    </row>
    <row r="32" spans="1:4" s="44" customFormat="1" ht="19.5" customHeight="1">
      <c r="A32" s="23" t="s">
        <v>45</v>
      </c>
      <c r="B32" s="26" t="s">
        <v>118</v>
      </c>
      <c r="C32" s="21">
        <v>16700</v>
      </c>
      <c r="D32" s="25"/>
    </row>
    <row r="33" spans="1:4" s="44" customFormat="1" ht="19.5" customHeight="1">
      <c r="A33" s="23"/>
      <c r="B33" s="26" t="s">
        <v>119</v>
      </c>
      <c r="C33" s="21">
        <v>163650</v>
      </c>
      <c r="D33" s="25"/>
    </row>
    <row r="34" spans="1:4" s="44" customFormat="1" ht="18.75">
      <c r="A34" s="23"/>
      <c r="B34" s="26" t="s">
        <v>120</v>
      </c>
      <c r="C34" s="21">
        <v>236</v>
      </c>
      <c r="D34" s="25"/>
    </row>
    <row r="35" spans="1:4" s="44" customFormat="1" ht="75">
      <c r="A35" s="23" t="s">
        <v>121</v>
      </c>
      <c r="B35" s="26" t="s">
        <v>43</v>
      </c>
      <c r="C35" s="21">
        <v>759.06</v>
      </c>
      <c r="D35" s="25"/>
    </row>
    <row r="36" spans="1:4" s="44" customFormat="1" ht="35.25" customHeight="1">
      <c r="A36" s="23" t="s">
        <v>72</v>
      </c>
      <c r="B36" s="26" t="s">
        <v>108</v>
      </c>
      <c r="C36" s="21">
        <v>15000</v>
      </c>
      <c r="D36" s="25"/>
    </row>
    <row r="37" spans="3:4" s="44" customFormat="1" ht="18.75">
      <c r="C37" s="21"/>
      <c r="D37" s="25"/>
    </row>
    <row r="38" spans="1:5" s="44" customFormat="1" ht="20.25">
      <c r="A38" s="23"/>
      <c r="B38" s="28" t="s">
        <v>2</v>
      </c>
      <c r="C38" s="30">
        <f>C4+C20</f>
        <v>264872.75</v>
      </c>
      <c r="D38" s="46"/>
      <c r="E38" s="47"/>
    </row>
    <row r="39" spans="1:4" s="44" customFormat="1" ht="22.5" customHeight="1">
      <c r="A39" s="23"/>
      <c r="B39" s="28" t="s">
        <v>62</v>
      </c>
      <c r="C39" s="37">
        <f>SUM(C40:C42)</f>
        <v>178136.43</v>
      </c>
      <c r="D39" s="46"/>
    </row>
    <row r="40" spans="1:4" s="44" customFormat="1" ht="52.5" customHeight="1">
      <c r="A40" s="23" t="s">
        <v>93</v>
      </c>
      <c r="B40" s="26" t="s">
        <v>109</v>
      </c>
      <c r="C40" s="48">
        <v>10000</v>
      </c>
      <c r="D40" s="46"/>
    </row>
    <row r="41" spans="1:4" s="44" customFormat="1" ht="18.75">
      <c r="A41" s="23" t="s">
        <v>110</v>
      </c>
      <c r="B41" s="27" t="s">
        <v>111</v>
      </c>
      <c r="C41" s="48">
        <v>57954.34</v>
      </c>
      <c r="D41" s="46"/>
    </row>
    <row r="42" spans="1:4" s="44" customFormat="1" ht="56.25">
      <c r="A42" s="23" t="s">
        <v>112</v>
      </c>
      <c r="B42" s="26" t="s">
        <v>113</v>
      </c>
      <c r="C42" s="48">
        <v>110182.09</v>
      </c>
      <c r="D42" s="49"/>
    </row>
    <row r="43" spans="1:4" s="44" customFormat="1" ht="20.25">
      <c r="A43" s="23"/>
      <c r="B43" s="28" t="s">
        <v>63</v>
      </c>
      <c r="C43" s="30">
        <f>C38+C39</f>
        <v>443009.18</v>
      </c>
      <c r="D43" s="22"/>
    </row>
    <row r="44" spans="1:5" s="51" customFormat="1" ht="33.75" customHeight="1">
      <c r="A44" s="24"/>
      <c r="B44" s="26"/>
      <c r="C44" s="50"/>
      <c r="E44" s="31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85" zoomScaleSheetLayoutView="85" zoomScalePageLayoutView="0" workbookViewId="0" topLeftCell="A41">
      <selection activeCell="G20" sqref="G20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67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107953.16999999998</v>
      </c>
      <c r="D4" s="35"/>
    </row>
    <row r="5" spans="1:4" s="36" customFormat="1" ht="45" customHeight="1">
      <c r="A5" s="29" t="s">
        <v>59</v>
      </c>
      <c r="B5" s="24" t="s">
        <v>79</v>
      </c>
      <c r="C5" s="38">
        <f>2163.35+1109.69</f>
        <v>3273.04</v>
      </c>
      <c r="D5" s="35"/>
    </row>
    <row r="6" spans="1:4" s="36" customFormat="1" ht="21" customHeight="1">
      <c r="A6" s="23" t="s">
        <v>16</v>
      </c>
      <c r="B6" s="24" t="s">
        <v>82</v>
      </c>
      <c r="C6" s="38">
        <v>39445.13</v>
      </c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53</v>
      </c>
      <c r="C8" s="38"/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>
        <v>2193.07</v>
      </c>
      <c r="D12" s="35"/>
    </row>
    <row r="13" spans="1:6" s="36" customFormat="1" ht="21" customHeight="1">
      <c r="A13" s="23"/>
      <c r="B13" s="24" t="s">
        <v>14</v>
      </c>
      <c r="C13" s="40">
        <v>62753.31</v>
      </c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>
        <v>288.62</v>
      </c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SUM(C21:C50)</f>
        <v>957841.5599999999</v>
      </c>
      <c r="D20" s="43"/>
    </row>
    <row r="21" spans="1:4" s="44" customFormat="1" ht="60" customHeight="1">
      <c r="A21" s="56" t="s">
        <v>72</v>
      </c>
      <c r="B21" s="57" t="s">
        <v>73</v>
      </c>
      <c r="C21" s="40">
        <v>104</v>
      </c>
      <c r="D21" s="46"/>
    </row>
    <row r="22" spans="1:4" s="44" customFormat="1" ht="21.75" customHeight="1">
      <c r="A22" s="53"/>
      <c r="B22" s="57" t="s">
        <v>74</v>
      </c>
      <c r="C22" s="40">
        <v>7048</v>
      </c>
      <c r="D22" s="46"/>
    </row>
    <row r="23" spans="1:4" s="44" customFormat="1" ht="21.75" customHeight="1">
      <c r="A23" s="53"/>
      <c r="B23" s="57" t="s">
        <v>75</v>
      </c>
      <c r="C23" s="40">
        <v>69000</v>
      </c>
      <c r="D23" s="46"/>
    </row>
    <row r="24" spans="1:4" s="44" customFormat="1" ht="21.75" customHeight="1">
      <c r="A24" s="53"/>
      <c r="B24" s="57" t="s">
        <v>76</v>
      </c>
      <c r="C24" s="40">
        <v>103.5</v>
      </c>
      <c r="D24" s="46"/>
    </row>
    <row r="25" spans="1:4" s="44" customFormat="1" ht="25.5" customHeight="1">
      <c r="A25" s="54" t="s">
        <v>68</v>
      </c>
      <c r="B25" s="24" t="s">
        <v>69</v>
      </c>
      <c r="C25" s="21">
        <v>209.58</v>
      </c>
      <c r="D25" s="25"/>
    </row>
    <row r="26" spans="1:4" s="44" customFormat="1" ht="44.25" customHeight="1">
      <c r="A26" s="54" t="s">
        <v>70</v>
      </c>
      <c r="B26" s="24" t="s">
        <v>71</v>
      </c>
      <c r="C26" s="21">
        <f>7000+3000</f>
        <v>10000</v>
      </c>
      <c r="D26" s="25"/>
    </row>
    <row r="27" spans="1:4" s="44" customFormat="1" ht="22.5" customHeight="1">
      <c r="A27" s="54"/>
      <c r="B27" s="24" t="s">
        <v>96</v>
      </c>
      <c r="C27" s="21">
        <v>1500</v>
      </c>
      <c r="D27" s="25"/>
    </row>
    <row r="28" spans="1:4" s="44" customFormat="1" ht="56.25">
      <c r="A28" s="55" t="s">
        <v>77</v>
      </c>
      <c r="B28" s="26" t="s">
        <v>78</v>
      </c>
      <c r="C28" s="21">
        <v>1192.6</v>
      </c>
      <c r="D28" s="25"/>
    </row>
    <row r="29" spans="1:4" s="44" customFormat="1" ht="45" customHeight="1">
      <c r="A29" s="23" t="s">
        <v>80</v>
      </c>
      <c r="B29" s="26" t="s">
        <v>81</v>
      </c>
      <c r="C29" s="21">
        <v>10400</v>
      </c>
      <c r="D29" s="25"/>
    </row>
    <row r="30" spans="1:4" s="44" customFormat="1" ht="19.5" customHeight="1">
      <c r="A30" s="23"/>
      <c r="B30" s="26" t="s">
        <v>85</v>
      </c>
      <c r="C30" s="21">
        <f>2414+3000</f>
        <v>5414</v>
      </c>
      <c r="D30" s="25"/>
    </row>
    <row r="31" spans="1:4" s="44" customFormat="1" ht="19.5" customHeight="1">
      <c r="A31" s="23"/>
      <c r="B31" s="26" t="s">
        <v>83</v>
      </c>
      <c r="C31" s="21">
        <v>580</v>
      </c>
      <c r="D31" s="25"/>
    </row>
    <row r="32" spans="1:4" s="44" customFormat="1" ht="18.75">
      <c r="A32" s="23"/>
      <c r="B32" s="26" t="s">
        <v>84</v>
      </c>
      <c r="C32" s="21">
        <v>4985</v>
      </c>
      <c r="D32" s="25"/>
    </row>
    <row r="33" spans="1:4" s="44" customFormat="1" ht="18.75">
      <c r="A33" s="23"/>
      <c r="B33" s="26" t="s">
        <v>86</v>
      </c>
      <c r="C33" s="21">
        <v>105</v>
      </c>
      <c r="D33" s="25"/>
    </row>
    <row r="34" spans="1:4" s="44" customFormat="1" ht="18.75">
      <c r="A34" s="23"/>
      <c r="B34" s="26" t="s">
        <v>87</v>
      </c>
      <c r="C34" s="21">
        <v>150.73</v>
      </c>
      <c r="D34" s="25"/>
    </row>
    <row r="35" spans="1:4" s="44" customFormat="1" ht="18.75">
      <c r="A35" s="23"/>
      <c r="B35" s="26" t="s">
        <v>88</v>
      </c>
      <c r="C35" s="21">
        <v>105</v>
      </c>
      <c r="D35" s="25"/>
    </row>
    <row r="36" spans="1:4" s="44" customFormat="1" ht="18.75">
      <c r="A36" s="23"/>
      <c r="B36" s="26" t="s">
        <v>89</v>
      </c>
      <c r="C36" s="21">
        <v>196</v>
      </c>
      <c r="D36" s="25"/>
    </row>
    <row r="37" spans="1:4" s="44" customFormat="1" ht="18.75">
      <c r="A37" s="23"/>
      <c r="B37" s="26" t="s">
        <v>90</v>
      </c>
      <c r="C37" s="21">
        <v>610</v>
      </c>
      <c r="D37" s="25"/>
    </row>
    <row r="38" spans="1:4" s="44" customFormat="1" ht="18.75">
      <c r="A38" s="23"/>
      <c r="B38" s="26" t="s">
        <v>91</v>
      </c>
      <c r="C38" s="21">
        <v>3000</v>
      </c>
      <c r="D38" s="25"/>
    </row>
    <row r="39" spans="1:4" s="44" customFormat="1" ht="18.75">
      <c r="A39" s="23"/>
      <c r="B39" s="26" t="s">
        <v>92</v>
      </c>
      <c r="C39" s="21">
        <f>9400+8000</f>
        <v>17400</v>
      </c>
      <c r="D39" s="25"/>
    </row>
    <row r="40" spans="1:4" s="44" customFormat="1" ht="37.5">
      <c r="A40" s="39" t="s">
        <v>93</v>
      </c>
      <c r="B40" s="26" t="s">
        <v>69</v>
      </c>
      <c r="C40" s="21">
        <v>224</v>
      </c>
      <c r="D40" s="25"/>
    </row>
    <row r="41" spans="1:4" s="44" customFormat="1" ht="37.5">
      <c r="A41" s="23"/>
      <c r="B41" s="26" t="s">
        <v>94</v>
      </c>
      <c r="C41" s="21">
        <f>58000+25000</f>
        <v>83000</v>
      </c>
      <c r="D41" s="25"/>
    </row>
    <row r="42" spans="1:4" s="44" customFormat="1" ht="18.75">
      <c r="A42" s="23"/>
      <c r="B42" s="26" t="s">
        <v>97</v>
      </c>
      <c r="C42" s="21">
        <v>1000</v>
      </c>
      <c r="D42" s="25"/>
    </row>
    <row r="43" spans="1:4" s="44" customFormat="1" ht="18.75">
      <c r="A43" s="23"/>
      <c r="B43" s="26" t="s">
        <v>98</v>
      </c>
      <c r="C43" s="21">
        <f>696.5+3000</f>
        <v>3696.5</v>
      </c>
      <c r="D43" s="25"/>
    </row>
    <row r="44" spans="1:4" s="44" customFormat="1" ht="18.75">
      <c r="A44" s="23"/>
      <c r="B44" s="26" t="s">
        <v>99</v>
      </c>
      <c r="C44" s="21">
        <v>1500</v>
      </c>
      <c r="D44" s="25"/>
    </row>
    <row r="45" spans="1:4" s="44" customFormat="1" ht="18.75">
      <c r="A45" s="23"/>
      <c r="B45" s="26" t="s">
        <v>95</v>
      </c>
      <c r="C45" s="21">
        <v>30000</v>
      </c>
      <c r="D45" s="25"/>
    </row>
    <row r="46" spans="1:4" s="44" customFormat="1" ht="37.5">
      <c r="A46" s="23"/>
      <c r="B46" s="26" t="s">
        <v>100</v>
      </c>
      <c r="C46" s="21">
        <v>70000</v>
      </c>
      <c r="D46" s="25"/>
    </row>
    <row r="47" spans="1:4" s="44" customFormat="1" ht="56.25">
      <c r="A47" s="23" t="s">
        <v>72</v>
      </c>
      <c r="B47" s="26" t="s">
        <v>105</v>
      </c>
      <c r="C47" s="21">
        <v>43200</v>
      </c>
      <c r="D47" s="25"/>
    </row>
    <row r="48" spans="1:4" s="44" customFormat="1" ht="56.25">
      <c r="A48" s="23" t="s">
        <v>70</v>
      </c>
      <c r="B48" s="26" t="s">
        <v>106</v>
      </c>
      <c r="C48" s="21">
        <v>9000</v>
      </c>
      <c r="D48" s="25"/>
    </row>
    <row r="49" spans="1:4" s="44" customFormat="1" ht="35.25" customHeight="1">
      <c r="A49" s="23" t="s">
        <v>101</v>
      </c>
      <c r="B49" s="26" t="s">
        <v>102</v>
      </c>
      <c r="C49" s="21">
        <v>261223.3</v>
      </c>
      <c r="D49" s="25"/>
    </row>
    <row r="50" spans="1:4" s="44" customFormat="1" ht="56.25">
      <c r="A50" s="23"/>
      <c r="B50" s="26" t="s">
        <v>103</v>
      </c>
      <c r="C50" s="21">
        <v>322894.35</v>
      </c>
      <c r="D50" s="25"/>
    </row>
    <row r="51" spans="1:5" s="44" customFormat="1" ht="20.25">
      <c r="A51" s="23"/>
      <c r="B51" s="28" t="s">
        <v>2</v>
      </c>
      <c r="C51" s="30">
        <f>C4+C20</f>
        <v>1065794.73</v>
      </c>
      <c r="D51" s="46"/>
      <c r="E51" s="47"/>
    </row>
    <row r="52" spans="1:4" s="44" customFormat="1" ht="22.5" customHeight="1">
      <c r="A52" s="23"/>
      <c r="B52" s="28" t="s">
        <v>62</v>
      </c>
      <c r="C52" s="37">
        <f>SUM(C53:C55)</f>
        <v>69786</v>
      </c>
      <c r="D52" s="46"/>
    </row>
    <row r="53" spans="1:4" s="44" customFormat="1" ht="52.5" customHeight="1">
      <c r="A53" s="23" t="s">
        <v>101</v>
      </c>
      <c r="B53" s="26" t="s">
        <v>104</v>
      </c>
      <c r="C53" s="48">
        <v>69786</v>
      </c>
      <c r="D53" s="46"/>
    </row>
    <row r="54" spans="1:4" s="44" customFormat="1" ht="18.75">
      <c r="A54" s="23"/>
      <c r="B54" s="27"/>
      <c r="C54" s="48"/>
      <c r="D54" s="46"/>
    </row>
    <row r="55" spans="1:4" s="44" customFormat="1" ht="18.75">
      <c r="A55" s="23"/>
      <c r="B55" s="26"/>
      <c r="C55" s="48"/>
      <c r="D55" s="49"/>
    </row>
    <row r="56" spans="1:4" s="44" customFormat="1" ht="20.25">
      <c r="A56" s="23"/>
      <c r="B56" s="28" t="s">
        <v>63</v>
      </c>
      <c r="C56" s="30">
        <f>C51+C52</f>
        <v>1135580.73</v>
      </c>
      <c r="D56" s="22"/>
    </row>
    <row r="57" spans="1:5" s="51" customFormat="1" ht="33.75" customHeight="1">
      <c r="A57" s="24"/>
      <c r="B57" s="26"/>
      <c r="C57" s="50"/>
      <c r="E57" s="31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7" r:id="rId1"/>
  <rowBreaks count="1" manualBreakCount="1">
    <brk id="48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85" zoomScaleSheetLayoutView="85" zoomScalePageLayoutView="0" workbookViewId="0" topLeftCell="A1">
      <selection activeCell="C6" sqref="C6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64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22012.9</v>
      </c>
      <c r="D4" s="35"/>
    </row>
    <row r="5" spans="1:4" s="36" customFormat="1" ht="45" customHeight="1">
      <c r="A5" s="29" t="s">
        <v>59</v>
      </c>
      <c r="B5" s="24" t="s">
        <v>66</v>
      </c>
      <c r="C5" s="38">
        <f>5812.9+14900+1300</f>
        <v>22012.9</v>
      </c>
      <c r="D5" s="35"/>
    </row>
    <row r="6" spans="1:4" s="36" customFormat="1" ht="21" customHeight="1">
      <c r="A6" s="23" t="s">
        <v>16</v>
      </c>
      <c r="B6" s="24" t="s">
        <v>1</v>
      </c>
      <c r="C6" s="38"/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53</v>
      </c>
      <c r="C8" s="38"/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/>
      <c r="D12" s="35"/>
    </row>
    <row r="13" spans="1:6" s="36" customFormat="1" ht="21" customHeight="1">
      <c r="A13" s="23"/>
      <c r="B13" s="24" t="s">
        <v>14</v>
      </c>
      <c r="C13" s="40"/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/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SUM(C21:C32)</f>
        <v>30254.21</v>
      </c>
      <c r="D20" s="43"/>
    </row>
    <row r="21" spans="1:4" s="44" customFormat="1" ht="25.5" customHeight="1">
      <c r="A21" s="23" t="s">
        <v>45</v>
      </c>
      <c r="B21" s="24" t="s">
        <v>65</v>
      </c>
      <c r="C21" s="21">
        <v>30254.21</v>
      </c>
      <c r="D21" s="25"/>
    </row>
    <row r="22" spans="1:4" s="44" customFormat="1" ht="25.5" customHeight="1">
      <c r="A22" s="23"/>
      <c r="B22" s="24"/>
      <c r="C22" s="21"/>
      <c r="D22" s="25"/>
    </row>
    <row r="23" spans="1:4" s="44" customFormat="1" ht="22.5" customHeight="1">
      <c r="A23" s="23"/>
      <c r="B23" s="24"/>
      <c r="C23" s="21"/>
      <c r="D23" s="25"/>
    </row>
    <row r="24" spans="2:4" s="44" customFormat="1" ht="18.75">
      <c r="B24" s="26"/>
      <c r="C24" s="21"/>
      <c r="D24" s="25"/>
    </row>
    <row r="25" spans="1:4" s="44" customFormat="1" ht="19.5" customHeight="1">
      <c r="A25" s="23"/>
      <c r="B25" s="26"/>
      <c r="C25" s="21"/>
      <c r="D25" s="25"/>
    </row>
    <row r="26" spans="1:4" s="44" customFormat="1" ht="19.5" customHeight="1">
      <c r="A26" s="23"/>
      <c r="B26" s="26"/>
      <c r="C26" s="21"/>
      <c r="D26" s="25"/>
    </row>
    <row r="27" spans="1:4" s="44" customFormat="1" ht="19.5" customHeight="1">
      <c r="A27" s="23"/>
      <c r="B27" s="26"/>
      <c r="C27" s="21"/>
      <c r="D27" s="25"/>
    </row>
    <row r="28" spans="1:4" s="44" customFormat="1" ht="18.75">
      <c r="A28" s="23"/>
      <c r="B28" s="26"/>
      <c r="C28" s="21"/>
      <c r="D28" s="25"/>
    </row>
    <row r="29" spans="1:4" s="44" customFormat="1" ht="18.75">
      <c r="A29" s="23"/>
      <c r="B29" s="26"/>
      <c r="C29" s="21"/>
      <c r="D29" s="25"/>
    </row>
    <row r="30" spans="1:4" s="44" customFormat="1" ht="18.75">
      <c r="A30" s="23"/>
      <c r="B30" s="26"/>
      <c r="C30" s="21"/>
      <c r="D30" s="25"/>
    </row>
    <row r="31" spans="1:4" s="44" customFormat="1" ht="18.75">
      <c r="A31" s="23"/>
      <c r="B31" s="26"/>
      <c r="C31" s="21"/>
      <c r="D31" s="25"/>
    </row>
    <row r="32" spans="1:4" s="44" customFormat="1" ht="18.75">
      <c r="A32" s="23"/>
      <c r="B32" s="26"/>
      <c r="C32" s="21"/>
      <c r="D32" s="25"/>
    </row>
    <row r="33" spans="1:4" s="44" customFormat="1" ht="18.75">
      <c r="A33" s="23"/>
      <c r="B33" s="26"/>
      <c r="C33" s="21"/>
      <c r="D33" s="25"/>
    </row>
    <row r="34" spans="1:5" s="44" customFormat="1" ht="20.25">
      <c r="A34" s="23"/>
      <c r="B34" s="28" t="s">
        <v>2</v>
      </c>
      <c r="C34" s="30">
        <f>C4+C20</f>
        <v>52267.11</v>
      </c>
      <c r="D34" s="46"/>
      <c r="E34" s="47"/>
    </row>
    <row r="35" spans="1:4" s="44" customFormat="1" ht="22.5" customHeight="1">
      <c r="A35" s="23"/>
      <c r="B35" s="28" t="s">
        <v>62</v>
      </c>
      <c r="C35" s="37">
        <f>SUM(C36:C38)</f>
        <v>0</v>
      </c>
      <c r="D35" s="46"/>
    </row>
    <row r="36" spans="1:4" s="44" customFormat="1" ht="18.75">
      <c r="A36" s="23"/>
      <c r="B36" s="26"/>
      <c r="C36" s="48"/>
      <c r="D36" s="46"/>
    </row>
    <row r="37" spans="1:4" s="44" customFormat="1" ht="18.75">
      <c r="A37" s="23"/>
      <c r="B37" s="27"/>
      <c r="C37" s="48"/>
      <c r="D37" s="46"/>
    </row>
    <row r="38" spans="1:4" s="44" customFormat="1" ht="18.75">
      <c r="A38" s="23"/>
      <c r="B38" s="26"/>
      <c r="C38" s="48"/>
      <c r="D38" s="49"/>
    </row>
    <row r="39" spans="1:4" s="44" customFormat="1" ht="20.25">
      <c r="A39" s="23"/>
      <c r="B39" s="28" t="s">
        <v>63</v>
      </c>
      <c r="C39" s="30">
        <f>C34+C35</f>
        <v>52267.11</v>
      </c>
      <c r="D39" s="22"/>
    </row>
    <row r="40" spans="1:5" s="51" customFormat="1" ht="33.75" customHeight="1">
      <c r="A40" s="24"/>
      <c r="B40" s="26"/>
      <c r="C40" s="50"/>
      <c r="E40" s="31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85" zoomScaleSheetLayoutView="85" zoomScalePageLayoutView="0" workbookViewId="0" topLeftCell="A4">
      <selection activeCell="B5" sqref="B5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340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SUM(C5:C15)</f>
        <v>15839104.88</v>
      </c>
      <c r="D4" s="35"/>
    </row>
    <row r="5" spans="1:4" s="36" customFormat="1" ht="22.5" customHeight="1">
      <c r="A5" s="29" t="s">
        <v>59</v>
      </c>
      <c r="B5" s="57" t="s">
        <v>346</v>
      </c>
      <c r="C5" s="62">
        <f>15471560.92+84672.07+5018.59</f>
        <v>15561251.58</v>
      </c>
      <c r="D5" s="35"/>
    </row>
    <row r="6" spans="1:4" s="36" customFormat="1" ht="21" customHeight="1">
      <c r="A6" s="23" t="s">
        <v>16</v>
      </c>
      <c r="B6" s="24" t="s">
        <v>342</v>
      </c>
      <c r="C6" s="62">
        <f>65167.74+203445.5+449.64</f>
        <v>269062.88</v>
      </c>
      <c r="D6" s="35"/>
    </row>
    <row r="7" spans="1:4" s="36" customFormat="1" ht="21" customHeight="1">
      <c r="A7" s="23"/>
      <c r="B7" s="24" t="s">
        <v>308</v>
      </c>
      <c r="C7" s="62"/>
      <c r="D7" s="35"/>
    </row>
    <row r="8" spans="1:4" s="36" customFormat="1" ht="19.5" customHeight="1">
      <c r="A8" s="23" t="s">
        <v>18</v>
      </c>
      <c r="B8" s="24" t="s">
        <v>53</v>
      </c>
      <c r="C8" s="62">
        <v>8400</v>
      </c>
      <c r="D8" s="35"/>
    </row>
    <row r="9" spans="1:4" s="36" customFormat="1" ht="22.5" customHeight="1">
      <c r="A9" s="23" t="s">
        <v>8</v>
      </c>
      <c r="B9" s="24" t="s">
        <v>54</v>
      </c>
      <c r="C9" s="62"/>
      <c r="D9" s="35"/>
    </row>
    <row r="10" spans="1:4" s="36" customFormat="1" ht="21" customHeight="1">
      <c r="A10" s="39"/>
      <c r="B10" s="24" t="s">
        <v>55</v>
      </c>
      <c r="C10" s="62">
        <v>390.42</v>
      </c>
      <c r="D10" s="35"/>
    </row>
    <row r="11" spans="1:6" s="36" customFormat="1" ht="21" customHeight="1">
      <c r="A11" s="23"/>
      <c r="B11" s="24" t="s">
        <v>14</v>
      </c>
      <c r="C11" s="63"/>
      <c r="D11" s="35"/>
      <c r="F11" s="41"/>
    </row>
    <row r="12" spans="1:4" s="36" customFormat="1" ht="21" customHeight="1">
      <c r="A12" s="23"/>
      <c r="B12" s="24" t="s">
        <v>19</v>
      </c>
      <c r="C12" s="63"/>
      <c r="D12" s="35"/>
    </row>
    <row r="13" spans="1:4" s="36" customFormat="1" ht="21" customHeight="1">
      <c r="A13" s="23"/>
      <c r="B13" s="24" t="s">
        <v>56</v>
      </c>
      <c r="C13" s="63"/>
      <c r="D13" s="35"/>
    </row>
    <row r="14" spans="1:4" s="36" customFormat="1" ht="39" customHeight="1">
      <c r="A14" s="29" t="s">
        <v>60</v>
      </c>
      <c r="B14" s="24" t="s">
        <v>318</v>
      </c>
      <c r="C14" s="62"/>
      <c r="D14" s="35"/>
    </row>
    <row r="15" spans="1:4" s="36" customFormat="1" ht="21" customHeight="1">
      <c r="A15" s="23"/>
      <c r="B15" s="24" t="s">
        <v>319</v>
      </c>
      <c r="C15" s="63"/>
      <c r="D15" s="35"/>
    </row>
    <row r="16" spans="1:4" s="44" customFormat="1" ht="21" customHeight="1" hidden="1">
      <c r="A16" s="23"/>
      <c r="B16" s="23"/>
      <c r="C16" s="68"/>
      <c r="D16" s="43"/>
    </row>
    <row r="17" spans="1:4" s="44" customFormat="1" ht="15" customHeight="1" hidden="1">
      <c r="A17" s="23"/>
      <c r="B17" s="23"/>
      <c r="C17" s="68"/>
      <c r="D17" s="43" t="s">
        <v>9</v>
      </c>
    </row>
    <row r="18" spans="1:4" s="44" customFormat="1" ht="21.75" customHeight="1">
      <c r="A18" s="53" t="s">
        <v>5</v>
      </c>
      <c r="B18" s="28" t="s">
        <v>61</v>
      </c>
      <c r="C18" s="69">
        <f>SUM(C19:C24)</f>
        <v>1228313.52</v>
      </c>
      <c r="D18" s="43"/>
    </row>
    <row r="19" spans="1:4" s="44" customFormat="1" ht="37.5" customHeight="1">
      <c r="A19" s="66" t="s">
        <v>341</v>
      </c>
      <c r="B19" s="57" t="s">
        <v>43</v>
      </c>
      <c r="C19" s="63">
        <v>437.16</v>
      </c>
      <c r="D19" s="46"/>
    </row>
    <row r="20" spans="1:4" s="44" customFormat="1" ht="23.25" customHeight="1">
      <c r="A20" s="66"/>
      <c r="B20" s="57" t="s">
        <v>343</v>
      </c>
      <c r="C20" s="63">
        <v>1202606</v>
      </c>
      <c r="D20" s="46"/>
    </row>
    <row r="21" spans="1:4" s="44" customFormat="1" ht="18" customHeight="1" hidden="1">
      <c r="A21" s="54"/>
      <c r="B21" s="24"/>
      <c r="C21" s="21"/>
      <c r="D21" s="25"/>
    </row>
    <row r="22" spans="1:4" s="44" customFormat="1" ht="18" customHeight="1" hidden="1">
      <c r="A22" s="54"/>
      <c r="B22" s="24"/>
      <c r="C22" s="21"/>
      <c r="D22" s="25"/>
    </row>
    <row r="23" spans="1:4" s="44" customFormat="1" ht="18" customHeight="1" hidden="1">
      <c r="A23" s="54"/>
      <c r="B23" s="24"/>
      <c r="C23" s="21"/>
      <c r="D23" s="25"/>
    </row>
    <row r="24" spans="1:4" s="44" customFormat="1" ht="21.75" customHeight="1">
      <c r="A24" s="54"/>
      <c r="B24" s="24" t="s">
        <v>344</v>
      </c>
      <c r="C24" s="21">
        <v>25270.36</v>
      </c>
      <c r="D24" s="25"/>
    </row>
    <row r="25" spans="1:5" s="44" customFormat="1" ht="20.25">
      <c r="A25" s="58"/>
      <c r="B25" s="71" t="s">
        <v>2</v>
      </c>
      <c r="C25" s="72">
        <f>C4+C18</f>
        <v>17067418.400000002</v>
      </c>
      <c r="D25" s="46"/>
      <c r="E25" s="47"/>
    </row>
    <row r="26" spans="1:4" s="44" customFormat="1" ht="22.5" customHeight="1">
      <c r="A26" s="58"/>
      <c r="B26" s="71" t="s">
        <v>62</v>
      </c>
      <c r="C26" s="73">
        <f>SUM(C27:C29)</f>
        <v>69786</v>
      </c>
      <c r="D26" s="46"/>
    </row>
    <row r="27" spans="1:4" s="44" customFormat="1" ht="79.5" customHeight="1">
      <c r="A27" s="65" t="s">
        <v>337</v>
      </c>
      <c r="B27" s="24" t="s">
        <v>345</v>
      </c>
      <c r="C27" s="48">
        <v>69786</v>
      </c>
      <c r="D27" s="46"/>
    </row>
    <row r="28" spans="1:4" s="44" customFormat="1" ht="38.25" customHeight="1" hidden="1">
      <c r="A28" s="23"/>
      <c r="B28" s="27"/>
      <c r="C28" s="48"/>
      <c r="D28" s="46"/>
    </row>
    <row r="29" spans="1:4" s="44" customFormat="1" ht="18.75">
      <c r="A29" s="23"/>
      <c r="B29" s="26"/>
      <c r="C29" s="48"/>
      <c r="D29" s="49"/>
    </row>
    <row r="30" spans="1:4" s="44" customFormat="1" ht="20.25">
      <c r="A30" s="58"/>
      <c r="B30" s="71" t="s">
        <v>63</v>
      </c>
      <c r="C30" s="72">
        <f>C25+C26</f>
        <v>17137204.400000002</v>
      </c>
      <c r="D30" s="22"/>
    </row>
    <row r="31" spans="1:5" s="51" customFormat="1" ht="33.75" customHeight="1">
      <c r="A31" s="61"/>
      <c r="B31" s="59"/>
      <c r="C31" s="76"/>
      <c r="E31" s="31"/>
    </row>
  </sheetData>
  <sheetProtection/>
  <mergeCells count="1">
    <mergeCell ref="A1:D1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1" r:id="rId1"/>
  <rowBreaks count="1" manualBreakCount="1">
    <brk id="3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85" zoomScaleSheetLayoutView="85" zoomScalePageLayoutView="0" workbookViewId="0" topLeftCell="A4">
      <selection activeCell="B8" sqref="B8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314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SUM(C5:C15)</f>
        <v>985089.5800000001</v>
      </c>
      <c r="D4" s="35"/>
    </row>
    <row r="5" spans="1:4" s="36" customFormat="1" ht="37.5" customHeight="1">
      <c r="A5" s="29" t="s">
        <v>59</v>
      </c>
      <c r="B5" s="54" t="s">
        <v>336</v>
      </c>
      <c r="C5" s="62">
        <v>451274.68</v>
      </c>
      <c r="D5" s="35"/>
    </row>
    <row r="6" spans="1:4" s="36" customFormat="1" ht="21" customHeight="1">
      <c r="A6" s="23" t="s">
        <v>16</v>
      </c>
      <c r="B6" s="24" t="s">
        <v>219</v>
      </c>
      <c r="C6" s="62"/>
      <c r="D6" s="35"/>
    </row>
    <row r="7" spans="1:4" s="36" customFormat="1" ht="21" customHeight="1">
      <c r="A7" s="23"/>
      <c r="B7" s="24" t="s">
        <v>308</v>
      </c>
      <c r="C7" s="62">
        <f>17702.75+94.31</f>
        <v>17797.06</v>
      </c>
      <c r="D7" s="35"/>
    </row>
    <row r="8" spans="1:4" s="36" customFormat="1" ht="19.5" customHeight="1">
      <c r="A8" s="23" t="s">
        <v>18</v>
      </c>
      <c r="B8" s="24" t="s">
        <v>313</v>
      </c>
      <c r="C8" s="62"/>
      <c r="D8" s="35"/>
    </row>
    <row r="9" spans="1:4" s="36" customFormat="1" ht="22.5" customHeight="1">
      <c r="A9" s="23" t="s">
        <v>8</v>
      </c>
      <c r="B9" s="24" t="s">
        <v>54</v>
      </c>
      <c r="C9" s="62"/>
      <c r="D9" s="35"/>
    </row>
    <row r="10" spans="1:4" s="36" customFormat="1" ht="21" customHeight="1">
      <c r="A10" s="39"/>
      <c r="B10" s="24" t="s">
        <v>55</v>
      </c>
      <c r="C10" s="62">
        <v>65689.27</v>
      </c>
      <c r="D10" s="35"/>
    </row>
    <row r="11" spans="1:6" s="36" customFormat="1" ht="21" customHeight="1">
      <c r="A11" s="23"/>
      <c r="B11" s="24" t="s">
        <v>14</v>
      </c>
      <c r="C11" s="63">
        <v>1679.03</v>
      </c>
      <c r="D11" s="35"/>
      <c r="F11" s="41"/>
    </row>
    <row r="12" spans="1:4" s="36" customFormat="1" ht="21" customHeight="1">
      <c r="A12" s="23"/>
      <c r="B12" s="24" t="s">
        <v>19</v>
      </c>
      <c r="C12" s="63"/>
      <c r="D12" s="35"/>
    </row>
    <row r="13" spans="1:4" s="36" customFormat="1" ht="21" customHeight="1">
      <c r="A13" s="23"/>
      <c r="B13" s="24" t="s">
        <v>56</v>
      </c>
      <c r="C13" s="63">
        <v>17642.87</v>
      </c>
      <c r="D13" s="35"/>
    </row>
    <row r="14" spans="1:4" s="36" customFormat="1" ht="39" customHeight="1">
      <c r="A14" s="29" t="s">
        <v>60</v>
      </c>
      <c r="B14" s="24" t="s">
        <v>318</v>
      </c>
      <c r="C14" s="62">
        <v>400000</v>
      </c>
      <c r="D14" s="35"/>
    </row>
    <row r="15" spans="1:4" s="36" customFormat="1" ht="21" customHeight="1">
      <c r="A15" s="23"/>
      <c r="B15" s="24" t="s">
        <v>319</v>
      </c>
      <c r="C15" s="63">
        <v>31006.67</v>
      </c>
      <c r="D15" s="35"/>
    </row>
    <row r="16" spans="1:4" s="44" customFormat="1" ht="21" customHeight="1" hidden="1">
      <c r="A16" s="23"/>
      <c r="B16" s="23"/>
      <c r="C16" s="68"/>
      <c r="D16" s="43"/>
    </row>
    <row r="17" spans="1:4" s="44" customFormat="1" ht="15" customHeight="1" hidden="1">
      <c r="A17" s="23"/>
      <c r="B17" s="23"/>
      <c r="C17" s="68"/>
      <c r="D17" s="43" t="s">
        <v>9</v>
      </c>
    </row>
    <row r="18" spans="1:4" s="44" customFormat="1" ht="21.75" customHeight="1">
      <c r="A18" s="53" t="s">
        <v>5</v>
      </c>
      <c r="B18" s="28" t="s">
        <v>61</v>
      </c>
      <c r="C18" s="69">
        <f>SUM(C19:C41)</f>
        <v>110482.93</v>
      </c>
      <c r="D18" s="43"/>
    </row>
    <row r="19" spans="1:4" s="44" customFormat="1" ht="37.5" customHeight="1">
      <c r="A19" s="66" t="s">
        <v>316</v>
      </c>
      <c r="B19" s="57" t="s">
        <v>315</v>
      </c>
      <c r="C19" s="63">
        <v>9517.52</v>
      </c>
      <c r="D19" s="46"/>
    </row>
    <row r="20" spans="1:4" s="44" customFormat="1" ht="18" customHeight="1">
      <c r="A20" s="80" t="s">
        <v>22</v>
      </c>
      <c r="B20" s="57" t="s">
        <v>317</v>
      </c>
      <c r="C20" s="63">
        <v>5100</v>
      </c>
      <c r="D20" s="46"/>
    </row>
    <row r="21" spans="1:4" s="44" customFormat="1" ht="18" customHeight="1">
      <c r="A21" s="82"/>
      <c r="B21" s="57" t="s">
        <v>174</v>
      </c>
      <c r="C21" s="63">
        <v>257.46</v>
      </c>
      <c r="D21" s="46"/>
    </row>
    <row r="22" spans="1:4" s="44" customFormat="1" ht="18" customHeight="1">
      <c r="A22" s="80" t="s">
        <v>320</v>
      </c>
      <c r="B22" s="57" t="s">
        <v>321</v>
      </c>
      <c r="C22" s="63">
        <v>4134</v>
      </c>
      <c r="D22" s="46"/>
    </row>
    <row r="23" spans="1:4" s="44" customFormat="1" ht="18" customHeight="1">
      <c r="A23" s="82"/>
      <c r="B23" s="57" t="s">
        <v>322</v>
      </c>
      <c r="C23" s="63">
        <v>87</v>
      </c>
      <c r="D23" s="46"/>
    </row>
    <row r="24" spans="1:4" s="44" customFormat="1" ht="18" customHeight="1">
      <c r="A24" s="80" t="s">
        <v>186</v>
      </c>
      <c r="B24" s="57" t="s">
        <v>323</v>
      </c>
      <c r="C24" s="63">
        <v>2100</v>
      </c>
      <c r="D24" s="46"/>
    </row>
    <row r="25" spans="1:4" s="44" customFormat="1" ht="18" customHeight="1">
      <c r="A25" s="82"/>
      <c r="B25" s="24" t="s">
        <v>324</v>
      </c>
      <c r="C25" s="21">
        <v>140</v>
      </c>
      <c r="D25" s="25"/>
    </row>
    <row r="26" spans="1:4" s="44" customFormat="1" ht="18" customHeight="1">
      <c r="A26" s="84" t="s">
        <v>112</v>
      </c>
      <c r="B26" s="24" t="s">
        <v>333</v>
      </c>
      <c r="C26" s="21">
        <f>2315+2315</f>
        <v>4630</v>
      </c>
      <c r="D26" s="25"/>
    </row>
    <row r="27" spans="1:4" s="44" customFormat="1" ht="18" customHeight="1">
      <c r="A27" s="85"/>
      <c r="B27" s="57" t="s">
        <v>174</v>
      </c>
      <c r="C27" s="21">
        <f>60+736+4328.21+6752.24</f>
        <v>11876.45</v>
      </c>
      <c r="D27" s="25"/>
    </row>
    <row r="28" spans="1:4" s="44" customFormat="1" ht="18" customHeight="1">
      <c r="A28" s="85"/>
      <c r="B28" s="24" t="s">
        <v>325</v>
      </c>
      <c r="C28" s="21">
        <v>9100</v>
      </c>
      <c r="D28" s="25"/>
    </row>
    <row r="29" spans="1:4" s="44" customFormat="1" ht="18" customHeight="1">
      <c r="A29" s="85"/>
      <c r="B29" s="24" t="s">
        <v>326</v>
      </c>
      <c r="C29" s="21">
        <f>168.48</f>
        <v>168.48</v>
      </c>
      <c r="D29" s="25"/>
    </row>
    <row r="30" spans="1:4" s="44" customFormat="1" ht="18" customHeight="1">
      <c r="A30" s="85"/>
      <c r="B30" s="24" t="s">
        <v>327</v>
      </c>
      <c r="C30" s="21">
        <v>3000</v>
      </c>
      <c r="D30" s="25"/>
    </row>
    <row r="31" spans="1:4" s="44" customFormat="1" ht="18" customHeight="1">
      <c r="A31" s="85"/>
      <c r="B31" s="24" t="s">
        <v>328</v>
      </c>
      <c r="C31" s="21">
        <v>600</v>
      </c>
      <c r="D31" s="25"/>
    </row>
    <row r="32" spans="1:4" s="44" customFormat="1" ht="18" customHeight="1">
      <c r="A32" s="85"/>
      <c r="B32" s="24" t="s">
        <v>329</v>
      </c>
      <c r="C32" s="21">
        <v>49054</v>
      </c>
      <c r="D32" s="25"/>
    </row>
    <row r="33" spans="1:4" s="44" customFormat="1" ht="18" customHeight="1">
      <c r="A33" s="85"/>
      <c r="B33" s="24" t="s">
        <v>334</v>
      </c>
      <c r="C33" s="21">
        <v>150.73</v>
      </c>
      <c r="D33" s="25"/>
    </row>
    <row r="34" spans="1:4" s="44" customFormat="1" ht="18" customHeight="1">
      <c r="A34" s="85"/>
      <c r="B34" s="24" t="s">
        <v>330</v>
      </c>
      <c r="C34" s="21">
        <v>162</v>
      </c>
      <c r="D34" s="25"/>
    </row>
    <row r="35" spans="1:4" s="44" customFormat="1" ht="18" customHeight="1">
      <c r="A35" s="85"/>
      <c r="B35" s="24" t="s">
        <v>331</v>
      </c>
      <c r="C35" s="21">
        <v>1331.11</v>
      </c>
      <c r="D35" s="25"/>
    </row>
    <row r="36" spans="1:4" s="44" customFormat="1" ht="18" customHeight="1">
      <c r="A36" s="85"/>
      <c r="B36" s="24" t="s">
        <v>332</v>
      </c>
      <c r="C36" s="21">
        <f>2999.18+3075</f>
        <v>6074.18</v>
      </c>
      <c r="D36" s="25"/>
    </row>
    <row r="37" spans="1:4" s="44" customFormat="1" ht="18" customHeight="1">
      <c r="A37" s="86"/>
      <c r="B37" s="24" t="s">
        <v>335</v>
      </c>
      <c r="C37" s="21">
        <v>3000</v>
      </c>
      <c r="D37" s="25"/>
    </row>
    <row r="38" spans="1:4" s="44" customFormat="1" ht="17.25" customHeight="1">
      <c r="A38" s="54"/>
      <c r="B38" s="24"/>
      <c r="C38" s="21"/>
      <c r="D38" s="25"/>
    </row>
    <row r="39" spans="1:4" s="44" customFormat="1" ht="18" customHeight="1" hidden="1">
      <c r="A39" s="54"/>
      <c r="B39" s="24"/>
      <c r="C39" s="21"/>
      <c r="D39" s="25"/>
    </row>
    <row r="40" spans="1:4" s="44" customFormat="1" ht="18" customHeight="1" hidden="1">
      <c r="A40" s="54"/>
      <c r="B40" s="24"/>
      <c r="C40" s="21"/>
      <c r="D40" s="25"/>
    </row>
    <row r="41" spans="1:4" s="44" customFormat="1" ht="18" customHeight="1" hidden="1">
      <c r="A41" s="54"/>
      <c r="B41" s="24"/>
      <c r="C41" s="21"/>
      <c r="D41" s="25"/>
    </row>
    <row r="42" spans="1:5" s="44" customFormat="1" ht="20.25">
      <c r="A42" s="58"/>
      <c r="B42" s="71" t="s">
        <v>2</v>
      </c>
      <c r="C42" s="72">
        <f>C4+C18</f>
        <v>1095572.51</v>
      </c>
      <c r="D42" s="46"/>
      <c r="E42" s="47"/>
    </row>
    <row r="43" spans="1:4" s="44" customFormat="1" ht="22.5" customHeight="1">
      <c r="A43" s="58"/>
      <c r="B43" s="71" t="s">
        <v>62</v>
      </c>
      <c r="C43" s="73">
        <f>SUM(C44:C46)</f>
        <v>65317.61</v>
      </c>
      <c r="D43" s="46"/>
    </row>
    <row r="44" spans="1:4" s="44" customFormat="1" ht="79.5" customHeight="1">
      <c r="A44" s="65" t="s">
        <v>337</v>
      </c>
      <c r="B44" s="24" t="s">
        <v>338</v>
      </c>
      <c r="C44" s="48">
        <v>64031.71</v>
      </c>
      <c r="D44" s="46"/>
    </row>
    <row r="45" spans="1:4" s="44" customFormat="1" ht="38.25" customHeight="1" hidden="1">
      <c r="A45" s="23"/>
      <c r="B45" s="27"/>
      <c r="C45" s="48"/>
      <c r="D45" s="46"/>
    </row>
    <row r="46" spans="1:4" s="44" customFormat="1" ht="37.5">
      <c r="A46" s="23"/>
      <c r="B46" s="26" t="s">
        <v>339</v>
      </c>
      <c r="C46" s="48">
        <v>1285.9</v>
      </c>
      <c r="D46" s="49"/>
    </row>
    <row r="47" spans="1:4" s="44" customFormat="1" ht="20.25">
      <c r="A47" s="58"/>
      <c r="B47" s="71" t="s">
        <v>63</v>
      </c>
      <c r="C47" s="72">
        <f>C42+C43</f>
        <v>1160890.12</v>
      </c>
      <c r="D47" s="22"/>
    </row>
    <row r="48" spans="1:5" s="51" customFormat="1" ht="33.75" customHeight="1">
      <c r="A48" s="61"/>
      <c r="B48" s="59"/>
      <c r="C48" s="76"/>
      <c r="E48" s="31"/>
    </row>
  </sheetData>
  <sheetProtection/>
  <mergeCells count="5">
    <mergeCell ref="A26:A37"/>
    <mergeCell ref="A20:A21"/>
    <mergeCell ref="A1:D1"/>
    <mergeCell ref="A22:A23"/>
    <mergeCell ref="A24:A25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1" r:id="rId1"/>
  <rowBreaks count="1" manualBreakCount="1">
    <brk id="4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="85" zoomScaleSheetLayoutView="85" zoomScalePageLayoutView="0" workbookViewId="0" topLeftCell="A15">
      <selection activeCell="E30" sqref="E30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295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SUM(C5:C14)</f>
        <v>115185.29000000001</v>
      </c>
      <c r="D4" s="35"/>
    </row>
    <row r="5" spans="1:4" s="36" customFormat="1" ht="37.5" customHeight="1">
      <c r="A5" s="29" t="s">
        <v>59</v>
      </c>
      <c r="B5" s="54" t="s">
        <v>280</v>
      </c>
      <c r="C5" s="62"/>
      <c r="D5" s="35"/>
    </row>
    <row r="6" spans="1:4" s="36" customFormat="1" ht="21" customHeight="1">
      <c r="A6" s="23" t="s">
        <v>16</v>
      </c>
      <c r="B6" s="24" t="s">
        <v>219</v>
      </c>
      <c r="C6" s="62"/>
      <c r="D6" s="35"/>
    </row>
    <row r="7" spans="1:4" s="36" customFormat="1" ht="21" customHeight="1">
      <c r="A7" s="23"/>
      <c r="B7" s="24" t="s">
        <v>308</v>
      </c>
      <c r="C7" s="62">
        <f>6450+13817.69</f>
        <v>20267.690000000002</v>
      </c>
      <c r="D7" s="35"/>
    </row>
    <row r="8" spans="1:4" s="36" customFormat="1" ht="19.5" customHeight="1">
      <c r="A8" s="23" t="s">
        <v>18</v>
      </c>
      <c r="B8" s="24" t="s">
        <v>313</v>
      </c>
      <c r="C8" s="62">
        <v>94719.36</v>
      </c>
      <c r="D8" s="35"/>
    </row>
    <row r="9" spans="1:4" s="36" customFormat="1" ht="22.5" customHeight="1">
      <c r="A9" s="23" t="s">
        <v>8</v>
      </c>
      <c r="B9" s="24" t="s">
        <v>54</v>
      </c>
      <c r="C9" s="62"/>
      <c r="D9" s="35"/>
    </row>
    <row r="10" spans="1:4" s="36" customFormat="1" ht="21" customHeight="1">
      <c r="A10" s="39"/>
      <c r="B10" s="24" t="s">
        <v>55</v>
      </c>
      <c r="C10" s="62"/>
      <c r="D10" s="35"/>
    </row>
    <row r="11" spans="1:6" s="36" customFormat="1" ht="21" customHeight="1">
      <c r="A11" s="23"/>
      <c r="B11" s="24" t="s">
        <v>14</v>
      </c>
      <c r="C11" s="63">
        <v>198.24</v>
      </c>
      <c r="D11" s="35"/>
      <c r="F11" s="41"/>
    </row>
    <row r="12" spans="1:4" s="36" customFormat="1" ht="21" customHeight="1">
      <c r="A12" s="23"/>
      <c r="B12" s="24" t="s">
        <v>19</v>
      </c>
      <c r="C12" s="63"/>
      <c r="D12" s="35"/>
    </row>
    <row r="13" spans="1:4" s="36" customFormat="1" ht="21" customHeight="1">
      <c r="A13" s="23"/>
      <c r="B13" s="24" t="s">
        <v>56</v>
      </c>
      <c r="C13" s="63"/>
      <c r="D13" s="35"/>
    </row>
    <row r="14" spans="1:4" s="36" customFormat="1" ht="39" customHeight="1">
      <c r="A14" s="29" t="s">
        <v>60</v>
      </c>
      <c r="B14" s="24"/>
      <c r="C14" s="62"/>
      <c r="D14" s="35"/>
    </row>
    <row r="15" spans="1:4" s="36" customFormat="1" ht="21" customHeight="1">
      <c r="A15" s="23"/>
      <c r="B15" s="24"/>
      <c r="C15" s="63"/>
      <c r="D15" s="35"/>
    </row>
    <row r="16" spans="1:4" s="44" customFormat="1" ht="21" customHeight="1" hidden="1">
      <c r="A16" s="23"/>
      <c r="B16" s="23"/>
      <c r="C16" s="68"/>
      <c r="D16" s="43"/>
    </row>
    <row r="17" spans="1:4" s="44" customFormat="1" ht="15" customHeight="1" hidden="1">
      <c r="A17" s="23"/>
      <c r="B17" s="23"/>
      <c r="C17" s="68"/>
      <c r="D17" s="43" t="s">
        <v>9</v>
      </c>
    </row>
    <row r="18" spans="1:4" s="44" customFormat="1" ht="21.75" customHeight="1">
      <c r="A18" s="28" t="s">
        <v>5</v>
      </c>
      <c r="B18" s="28" t="s">
        <v>61</v>
      </c>
      <c r="C18" s="69">
        <f>SUM(C19:C55)</f>
        <v>237051.52</v>
      </c>
      <c r="D18" s="43"/>
    </row>
    <row r="19" spans="1:4" s="44" customFormat="1" ht="18" customHeight="1">
      <c r="A19" s="80" t="s">
        <v>22</v>
      </c>
      <c r="B19" s="57" t="s">
        <v>305</v>
      </c>
      <c r="C19" s="63">
        <v>9045</v>
      </c>
      <c r="D19" s="46"/>
    </row>
    <row r="20" spans="1:4" s="44" customFormat="1" ht="18" customHeight="1">
      <c r="A20" s="81"/>
      <c r="B20" s="57" t="s">
        <v>43</v>
      </c>
      <c r="C20" s="63">
        <v>210.79</v>
      </c>
      <c r="D20" s="46"/>
    </row>
    <row r="21" spans="1:4" s="44" customFormat="1" ht="33.75" customHeight="1">
      <c r="A21" s="81"/>
      <c r="B21" s="57" t="s">
        <v>306</v>
      </c>
      <c r="C21" s="63">
        <v>441.2</v>
      </c>
      <c r="D21" s="46"/>
    </row>
    <row r="22" spans="1:4" s="44" customFormat="1" ht="0" customHeight="1" hidden="1">
      <c r="A22" s="81"/>
      <c r="B22" s="57"/>
      <c r="C22" s="63"/>
      <c r="D22" s="46"/>
    </row>
    <row r="23" spans="1:4" s="44" customFormat="1" ht="18" customHeight="1" hidden="1">
      <c r="A23" s="82"/>
      <c r="B23" s="57"/>
      <c r="C23" s="63"/>
      <c r="D23" s="46"/>
    </row>
    <row r="24" spans="1:4" s="44" customFormat="1" ht="29.25" customHeight="1">
      <c r="A24" s="54" t="s">
        <v>157</v>
      </c>
      <c r="B24" s="57" t="s">
        <v>217</v>
      </c>
      <c r="C24" s="63">
        <f>116.98+8850+10030+1180+590</f>
        <v>20766.98</v>
      </c>
      <c r="D24" s="46"/>
    </row>
    <row r="25" spans="1:4" s="44" customFormat="1" ht="28.5" customHeight="1">
      <c r="A25" s="54" t="s">
        <v>157</v>
      </c>
      <c r="B25" s="57" t="s">
        <v>307</v>
      </c>
      <c r="C25" s="63">
        <f>584.89+5263.99+467.91+584.9</f>
        <v>6901.69</v>
      </c>
      <c r="D25" s="46"/>
    </row>
    <row r="26" spans="1:4" s="44" customFormat="1" ht="29.25" customHeight="1">
      <c r="A26" s="54" t="s">
        <v>157</v>
      </c>
      <c r="B26" s="57" t="s">
        <v>267</v>
      </c>
      <c r="C26" s="63">
        <v>3988.8</v>
      </c>
      <c r="D26" s="46"/>
    </row>
    <row r="27" spans="1:4" s="44" customFormat="1" ht="36" customHeight="1">
      <c r="A27" s="80" t="s">
        <v>70</v>
      </c>
      <c r="B27" s="57" t="s">
        <v>309</v>
      </c>
      <c r="C27" s="63">
        <v>420</v>
      </c>
      <c r="D27" s="46"/>
    </row>
    <row r="28" spans="1:4" s="44" customFormat="1" ht="0" customHeight="1" hidden="1">
      <c r="A28" s="82"/>
      <c r="B28" s="57"/>
      <c r="C28" s="63"/>
      <c r="D28" s="46"/>
    </row>
    <row r="29" spans="1:4" s="44" customFormat="1" ht="26.25" customHeight="1">
      <c r="A29" s="77"/>
      <c r="B29" s="57" t="s">
        <v>310</v>
      </c>
      <c r="C29" s="63">
        <v>120</v>
      </c>
      <c r="D29" s="46"/>
    </row>
    <row r="30" spans="1:4" s="44" customFormat="1" ht="24" customHeight="1">
      <c r="A30" s="77"/>
      <c r="B30" s="57" t="s">
        <v>311</v>
      </c>
      <c r="C30" s="63">
        <v>60</v>
      </c>
      <c r="D30" s="46"/>
    </row>
    <row r="31" spans="1:4" s="44" customFormat="1" ht="41.25" customHeight="1" hidden="1">
      <c r="A31" s="65"/>
      <c r="B31" s="57"/>
      <c r="C31" s="63"/>
      <c r="D31" s="46"/>
    </row>
    <row r="32" spans="1:4" s="44" customFormat="1" ht="21" customHeight="1">
      <c r="A32" s="83" t="s">
        <v>93</v>
      </c>
      <c r="B32" s="57" t="s">
        <v>312</v>
      </c>
      <c r="C32" s="63">
        <v>394.2</v>
      </c>
      <c r="D32" s="46"/>
    </row>
    <row r="33" spans="1:4" s="44" customFormat="1" ht="0" customHeight="1" hidden="1">
      <c r="A33" s="83"/>
      <c r="B33" s="57"/>
      <c r="C33" s="63"/>
      <c r="D33" s="46"/>
    </row>
    <row r="34" spans="1:4" s="44" customFormat="1" ht="18" customHeight="1" hidden="1">
      <c r="A34" s="83"/>
      <c r="B34" s="57"/>
      <c r="C34" s="63"/>
      <c r="D34" s="46"/>
    </row>
    <row r="35" spans="1:4" s="44" customFormat="1" ht="21" customHeight="1" hidden="1">
      <c r="A35" s="83" t="s">
        <v>68</v>
      </c>
      <c r="B35" s="57" t="s">
        <v>155</v>
      </c>
      <c r="C35" s="63"/>
      <c r="D35" s="46"/>
    </row>
    <row r="36" spans="1:4" s="44" customFormat="1" ht="21" customHeight="1">
      <c r="A36" s="83"/>
      <c r="B36" s="57" t="s">
        <v>155</v>
      </c>
      <c r="C36" s="63"/>
      <c r="D36" s="46"/>
    </row>
    <row r="37" spans="1:4" s="44" customFormat="1" ht="21" customHeight="1" hidden="1">
      <c r="A37" s="83"/>
      <c r="B37" s="57"/>
      <c r="C37" s="63"/>
      <c r="D37" s="46"/>
    </row>
    <row r="38" spans="1:4" s="44" customFormat="1" ht="21" customHeight="1" hidden="1">
      <c r="A38" s="83"/>
      <c r="B38" s="57"/>
      <c r="C38" s="63"/>
      <c r="D38" s="46"/>
    </row>
    <row r="39" spans="1:4" s="44" customFormat="1" ht="21" customHeight="1" hidden="1">
      <c r="A39" s="83"/>
      <c r="B39" s="24"/>
      <c r="C39" s="60"/>
      <c r="D39" s="25"/>
    </row>
    <row r="40" spans="1:4" s="44" customFormat="1" ht="21" customHeight="1" hidden="1">
      <c r="A40" s="54"/>
      <c r="B40" s="24"/>
      <c r="C40" s="60"/>
      <c r="D40" s="25"/>
    </row>
    <row r="41" spans="1:4" s="44" customFormat="1" ht="21" customHeight="1" hidden="1">
      <c r="A41" s="54"/>
      <c r="B41" s="24"/>
      <c r="C41" s="60"/>
      <c r="D41" s="25"/>
    </row>
    <row r="42" spans="1:4" s="44" customFormat="1" ht="21" customHeight="1" hidden="1">
      <c r="A42" s="54"/>
      <c r="B42" s="24"/>
      <c r="C42" s="60"/>
      <c r="D42" s="25"/>
    </row>
    <row r="43" spans="1:4" s="44" customFormat="1" ht="21" customHeight="1" hidden="1">
      <c r="A43" s="54"/>
      <c r="B43" s="24"/>
      <c r="C43" s="60"/>
      <c r="D43" s="25"/>
    </row>
    <row r="44" spans="1:4" s="44" customFormat="1" ht="21" customHeight="1" hidden="1">
      <c r="A44" s="54"/>
      <c r="B44" s="24"/>
      <c r="C44" s="60"/>
      <c r="D44" s="25"/>
    </row>
    <row r="45" spans="1:4" s="44" customFormat="1" ht="21" customHeight="1" hidden="1">
      <c r="A45" s="54"/>
      <c r="B45" s="24"/>
      <c r="C45" s="60"/>
      <c r="D45" s="25"/>
    </row>
    <row r="46" spans="1:4" s="44" customFormat="1" ht="21" customHeight="1" hidden="1">
      <c r="A46" s="54"/>
      <c r="B46" s="24"/>
      <c r="C46" s="60"/>
      <c r="D46" s="25"/>
    </row>
    <row r="47" spans="1:4" s="44" customFormat="1" ht="21" customHeight="1" hidden="1">
      <c r="A47" s="54"/>
      <c r="B47" s="24"/>
      <c r="C47" s="60"/>
      <c r="D47" s="25"/>
    </row>
    <row r="48" spans="1:4" s="44" customFormat="1" ht="42" customHeight="1" hidden="1">
      <c r="A48" s="54"/>
      <c r="B48" s="24"/>
      <c r="C48" s="60"/>
      <c r="D48" s="25"/>
    </row>
    <row r="49" spans="1:4" s="44" customFormat="1" ht="42" customHeight="1">
      <c r="A49" s="54" t="s">
        <v>121</v>
      </c>
      <c r="B49" s="24" t="s">
        <v>296</v>
      </c>
      <c r="C49" s="21">
        <v>114928.64</v>
      </c>
      <c r="D49" s="25"/>
    </row>
    <row r="50" spans="1:4" s="44" customFormat="1" ht="42" customHeight="1">
      <c r="A50" s="65"/>
      <c r="B50" s="24" t="s">
        <v>297</v>
      </c>
      <c r="C50" s="21">
        <v>37071.33</v>
      </c>
      <c r="D50" s="25"/>
    </row>
    <row r="51" spans="1:4" s="44" customFormat="1" ht="24" customHeight="1">
      <c r="A51" s="65"/>
      <c r="B51" s="24" t="s">
        <v>298</v>
      </c>
      <c r="C51" s="21">
        <v>25138.75</v>
      </c>
      <c r="D51" s="25"/>
    </row>
    <row r="52" spans="1:4" s="44" customFormat="1" ht="28.5" customHeight="1">
      <c r="A52" s="65"/>
      <c r="B52" s="24" t="s">
        <v>299</v>
      </c>
      <c r="C52" s="21">
        <v>9156</v>
      </c>
      <c r="D52" s="25"/>
    </row>
    <row r="53" spans="1:4" s="44" customFormat="1" ht="42" customHeight="1">
      <c r="A53" s="65"/>
      <c r="B53" s="24" t="s">
        <v>300</v>
      </c>
      <c r="C53" s="21">
        <v>1973.06</v>
      </c>
      <c r="D53" s="25"/>
    </row>
    <row r="54" spans="1:4" s="44" customFormat="1" ht="42" customHeight="1">
      <c r="A54" s="65"/>
      <c r="B54" s="24" t="s">
        <v>301</v>
      </c>
      <c r="C54" s="21">
        <v>5760.25</v>
      </c>
      <c r="D54" s="25"/>
    </row>
    <row r="55" spans="1:4" s="44" customFormat="1" ht="42" customHeight="1">
      <c r="A55" s="65"/>
      <c r="B55" s="24" t="s">
        <v>302</v>
      </c>
      <c r="C55" s="21">
        <v>674.83</v>
      </c>
      <c r="D55" s="25"/>
    </row>
    <row r="56" spans="1:5" s="44" customFormat="1" ht="20.25">
      <c r="A56" s="58"/>
      <c r="B56" s="71" t="s">
        <v>2</v>
      </c>
      <c r="C56" s="72">
        <f>C4+C18</f>
        <v>352236.81</v>
      </c>
      <c r="D56" s="46"/>
      <c r="E56" s="47"/>
    </row>
    <row r="57" spans="1:4" s="44" customFormat="1" ht="22.5" customHeight="1">
      <c r="A57" s="58"/>
      <c r="B57" s="71" t="s">
        <v>62</v>
      </c>
      <c r="C57" s="73">
        <f>SUM(C58:C60)</f>
        <v>279164.06</v>
      </c>
      <c r="D57" s="46"/>
    </row>
    <row r="58" spans="1:4" s="44" customFormat="1" ht="79.5" customHeight="1">
      <c r="A58" s="65" t="s">
        <v>112</v>
      </c>
      <c r="B58" s="24" t="s">
        <v>303</v>
      </c>
      <c r="C58" s="48">
        <v>279164</v>
      </c>
      <c r="D58" s="46"/>
    </row>
    <row r="59" spans="1:4" s="44" customFormat="1" ht="38.25" customHeight="1" hidden="1">
      <c r="A59" s="23"/>
      <c r="B59" s="27"/>
      <c r="C59" s="48"/>
      <c r="D59" s="46"/>
    </row>
    <row r="60" spans="1:4" s="44" customFormat="1" ht="37.5">
      <c r="A60" s="23"/>
      <c r="B60" s="26" t="s">
        <v>304</v>
      </c>
      <c r="C60" s="48">
        <v>0.06</v>
      </c>
      <c r="D60" s="49"/>
    </row>
    <row r="61" spans="1:4" s="44" customFormat="1" ht="20.25">
      <c r="A61" s="58"/>
      <c r="B61" s="71" t="s">
        <v>63</v>
      </c>
      <c r="C61" s="72">
        <f>C56+C57</f>
        <v>631400.87</v>
      </c>
      <c r="D61" s="22"/>
    </row>
    <row r="62" spans="1:5" s="51" customFormat="1" ht="33.75" customHeight="1">
      <c r="A62" s="61"/>
      <c r="B62" s="59"/>
      <c r="C62" s="76"/>
      <c r="E62" s="31"/>
    </row>
  </sheetData>
  <sheetProtection/>
  <mergeCells count="5">
    <mergeCell ref="A35:A39"/>
    <mergeCell ref="A1:D1"/>
    <mergeCell ref="A19:A23"/>
    <mergeCell ref="A27:A28"/>
    <mergeCell ref="A32:A34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1" r:id="rId1"/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85" zoomScaleSheetLayoutView="85" zoomScalePageLayoutView="0" workbookViewId="0" topLeftCell="A29">
      <selection activeCell="A51" sqref="A51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271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SUM(C5:C14)</f>
        <v>25775.600000000002</v>
      </c>
      <c r="D4" s="35"/>
    </row>
    <row r="5" spans="1:4" s="36" customFormat="1" ht="37.5" customHeight="1">
      <c r="A5" s="29" t="s">
        <v>59</v>
      </c>
      <c r="B5" s="54" t="s">
        <v>280</v>
      </c>
      <c r="C5" s="62">
        <f>3660.2</f>
        <v>3660.2</v>
      </c>
      <c r="D5" s="35"/>
    </row>
    <row r="6" spans="1:4" s="36" customFormat="1" ht="21" customHeight="1">
      <c r="A6" s="23" t="s">
        <v>16</v>
      </c>
      <c r="B6" s="24" t="s">
        <v>219</v>
      </c>
      <c r="C6" s="62">
        <v>366.36</v>
      </c>
      <c r="D6" s="35"/>
    </row>
    <row r="7" spans="1:4" s="36" customFormat="1" ht="21" customHeight="1">
      <c r="A7" s="23"/>
      <c r="B7" s="24" t="s">
        <v>281</v>
      </c>
      <c r="C7" s="62">
        <f>16821</f>
        <v>16821</v>
      </c>
      <c r="D7" s="35"/>
    </row>
    <row r="8" spans="1:4" s="36" customFormat="1" ht="19.5" customHeight="1">
      <c r="A8" s="23" t="s">
        <v>18</v>
      </c>
      <c r="B8" s="24" t="s">
        <v>282</v>
      </c>
      <c r="C8" s="62">
        <v>1653.15</v>
      </c>
      <c r="D8" s="35"/>
    </row>
    <row r="9" spans="1:4" s="36" customFormat="1" ht="22.5" customHeight="1">
      <c r="A9" s="23" t="s">
        <v>8</v>
      </c>
      <c r="B9" s="24" t="s">
        <v>54</v>
      </c>
      <c r="C9" s="62"/>
      <c r="D9" s="35"/>
    </row>
    <row r="10" spans="1:4" s="36" customFormat="1" ht="21" customHeight="1">
      <c r="A10" s="39"/>
      <c r="B10" s="24" t="s">
        <v>55</v>
      </c>
      <c r="C10" s="62">
        <v>1800</v>
      </c>
      <c r="D10" s="35"/>
    </row>
    <row r="11" spans="1:6" s="36" customFormat="1" ht="21" customHeight="1">
      <c r="A11" s="23"/>
      <c r="B11" s="24" t="s">
        <v>14</v>
      </c>
      <c r="C11" s="63">
        <v>510.12</v>
      </c>
      <c r="D11" s="35"/>
      <c r="F11" s="41"/>
    </row>
    <row r="12" spans="1:4" s="36" customFormat="1" ht="21" customHeight="1">
      <c r="A12" s="23"/>
      <c r="B12" s="24" t="s">
        <v>19</v>
      </c>
      <c r="C12" s="63"/>
      <c r="D12" s="35"/>
    </row>
    <row r="13" spans="1:4" s="36" customFormat="1" ht="21" customHeight="1">
      <c r="A13" s="23"/>
      <c r="B13" s="24" t="s">
        <v>56</v>
      </c>
      <c r="C13" s="63">
        <v>964.77</v>
      </c>
      <c r="D13" s="35"/>
    </row>
    <row r="14" spans="1:4" s="36" customFormat="1" ht="39" customHeight="1">
      <c r="A14" s="29" t="s">
        <v>60</v>
      </c>
      <c r="B14" s="24"/>
      <c r="C14" s="62"/>
      <c r="D14" s="35"/>
    </row>
    <row r="15" spans="1:4" s="36" customFormat="1" ht="21" customHeight="1">
      <c r="A15" s="23"/>
      <c r="B15" s="24"/>
      <c r="C15" s="63"/>
      <c r="D15" s="35"/>
    </row>
    <row r="16" spans="1:4" s="44" customFormat="1" ht="21" customHeight="1" hidden="1">
      <c r="A16" s="23"/>
      <c r="B16" s="23"/>
      <c r="C16" s="68"/>
      <c r="D16" s="43"/>
    </row>
    <row r="17" spans="1:4" s="44" customFormat="1" ht="15" customHeight="1" hidden="1">
      <c r="A17" s="23"/>
      <c r="B17" s="23"/>
      <c r="C17" s="68"/>
      <c r="D17" s="43" t="s">
        <v>9</v>
      </c>
    </row>
    <row r="18" spans="1:4" s="44" customFormat="1" ht="21.75" customHeight="1">
      <c r="A18" s="28" t="s">
        <v>5</v>
      </c>
      <c r="B18" s="28" t="s">
        <v>61</v>
      </c>
      <c r="C18" s="69">
        <f>SUM(C19:C54)</f>
        <v>90110.6</v>
      </c>
      <c r="D18" s="43"/>
    </row>
    <row r="19" spans="1:4" s="44" customFormat="1" ht="18" customHeight="1">
      <c r="A19" s="80" t="s">
        <v>22</v>
      </c>
      <c r="B19" s="57" t="s">
        <v>290</v>
      </c>
      <c r="C19" s="63">
        <v>50</v>
      </c>
      <c r="D19" s="46"/>
    </row>
    <row r="20" spans="1:4" s="44" customFormat="1" ht="18" customHeight="1">
      <c r="A20" s="81"/>
      <c r="B20" s="57" t="s">
        <v>213</v>
      </c>
      <c r="C20" s="63">
        <v>1095</v>
      </c>
      <c r="D20" s="46"/>
    </row>
    <row r="21" spans="1:4" s="44" customFormat="1" ht="18" customHeight="1">
      <c r="A21" s="81"/>
      <c r="B21" s="57" t="s">
        <v>217</v>
      </c>
      <c r="C21" s="63">
        <v>2140</v>
      </c>
      <c r="D21" s="46"/>
    </row>
    <row r="22" spans="1:4" s="44" customFormat="1" ht="0" customHeight="1" hidden="1">
      <c r="A22" s="81"/>
      <c r="B22" s="57"/>
      <c r="C22" s="63"/>
      <c r="D22" s="46"/>
    </row>
    <row r="23" spans="1:4" s="44" customFormat="1" ht="18" customHeight="1" hidden="1">
      <c r="A23" s="82"/>
      <c r="B23" s="57"/>
      <c r="C23" s="63"/>
      <c r="D23" s="46"/>
    </row>
    <row r="24" spans="1:4" s="44" customFormat="1" ht="42" customHeight="1">
      <c r="A24" s="54" t="s">
        <v>70</v>
      </c>
      <c r="B24" s="57" t="s">
        <v>286</v>
      </c>
      <c r="C24" s="63">
        <v>315</v>
      </c>
      <c r="D24" s="46"/>
    </row>
    <row r="25" spans="1:4" s="44" customFormat="1" ht="28.5" customHeight="1">
      <c r="A25" s="66"/>
      <c r="B25" s="57" t="s">
        <v>224</v>
      </c>
      <c r="C25" s="63">
        <v>13500</v>
      </c>
      <c r="D25" s="46"/>
    </row>
    <row r="26" spans="1:4" s="44" customFormat="1" ht="29.25" customHeight="1">
      <c r="A26" s="66"/>
      <c r="B26" s="57" t="s">
        <v>287</v>
      </c>
      <c r="C26" s="63">
        <v>5200</v>
      </c>
      <c r="D26" s="46"/>
    </row>
    <row r="27" spans="1:4" s="44" customFormat="1" ht="29.25" customHeight="1">
      <c r="A27" s="66"/>
      <c r="B27" s="57" t="s">
        <v>222</v>
      </c>
      <c r="C27" s="63">
        <v>2000</v>
      </c>
      <c r="D27" s="46"/>
    </row>
    <row r="28" spans="1:4" s="44" customFormat="1" ht="30.75" customHeight="1">
      <c r="A28" s="66"/>
      <c r="B28" s="57" t="s">
        <v>288</v>
      </c>
      <c r="C28" s="63">
        <v>800</v>
      </c>
      <c r="D28" s="46"/>
    </row>
    <row r="29" spans="1:4" s="44" customFormat="1" ht="28.5" customHeight="1">
      <c r="A29" s="66"/>
      <c r="B29" s="57" t="s">
        <v>289</v>
      </c>
      <c r="C29" s="63">
        <v>400</v>
      </c>
      <c r="D29" s="46"/>
    </row>
    <row r="30" spans="1:4" s="44" customFormat="1" ht="35.25" customHeight="1">
      <c r="A30" s="80" t="s">
        <v>291</v>
      </c>
      <c r="B30" s="57" t="s">
        <v>292</v>
      </c>
      <c r="C30" s="63">
        <v>6000</v>
      </c>
      <c r="D30" s="46"/>
    </row>
    <row r="31" spans="1:4" s="44" customFormat="1" ht="0" customHeight="1" hidden="1">
      <c r="A31" s="82"/>
      <c r="B31" s="57"/>
      <c r="C31" s="63"/>
      <c r="D31" s="46"/>
    </row>
    <row r="32" spans="1:4" s="44" customFormat="1" ht="27" customHeight="1">
      <c r="A32" s="80" t="s">
        <v>110</v>
      </c>
      <c r="B32" s="57" t="s">
        <v>43</v>
      </c>
      <c r="C32" s="63">
        <v>1717.28</v>
      </c>
      <c r="D32" s="46"/>
    </row>
    <row r="33" spans="1:4" s="44" customFormat="1" ht="41.25" customHeight="1" hidden="1">
      <c r="A33" s="82"/>
      <c r="B33" s="57"/>
      <c r="C33" s="63"/>
      <c r="D33" s="46"/>
    </row>
    <row r="34" spans="1:4" s="44" customFormat="1" ht="21" customHeight="1">
      <c r="A34" s="83" t="s">
        <v>93</v>
      </c>
      <c r="B34" s="57" t="s">
        <v>283</v>
      </c>
      <c r="C34" s="63">
        <v>850</v>
      </c>
      <c r="D34" s="46"/>
    </row>
    <row r="35" spans="1:4" s="44" customFormat="1" ht="21" customHeight="1">
      <c r="A35" s="83"/>
      <c r="B35" s="57" t="s">
        <v>285</v>
      </c>
      <c r="C35" s="63">
        <v>10800</v>
      </c>
      <c r="D35" s="46"/>
    </row>
    <row r="36" spans="1:4" s="44" customFormat="1" ht="18" customHeight="1">
      <c r="A36" s="83"/>
      <c r="B36" s="57" t="s">
        <v>284</v>
      </c>
      <c r="C36" s="63">
        <v>1050</v>
      </c>
      <c r="D36" s="46"/>
    </row>
    <row r="37" spans="1:4" s="44" customFormat="1" ht="21" customHeight="1" hidden="1">
      <c r="A37" s="83" t="s">
        <v>68</v>
      </c>
      <c r="B37" s="57" t="s">
        <v>155</v>
      </c>
      <c r="C37" s="63"/>
      <c r="D37" s="46"/>
    </row>
    <row r="38" spans="1:4" s="44" customFormat="1" ht="21" customHeight="1">
      <c r="A38" s="83"/>
      <c r="B38" s="57" t="s">
        <v>155</v>
      </c>
      <c r="C38" s="63">
        <v>400</v>
      </c>
      <c r="D38" s="46"/>
    </row>
    <row r="39" spans="1:4" s="44" customFormat="1" ht="21" customHeight="1" hidden="1">
      <c r="A39" s="83"/>
      <c r="B39" s="57"/>
      <c r="C39" s="63"/>
      <c r="D39" s="46"/>
    </row>
    <row r="40" spans="1:4" s="44" customFormat="1" ht="21" customHeight="1" hidden="1">
      <c r="A40" s="83"/>
      <c r="B40" s="57"/>
      <c r="C40" s="63"/>
      <c r="D40" s="46"/>
    </row>
    <row r="41" spans="1:4" s="44" customFormat="1" ht="21" customHeight="1" hidden="1">
      <c r="A41" s="83"/>
      <c r="B41" s="24"/>
      <c r="C41" s="60"/>
      <c r="D41" s="25"/>
    </row>
    <row r="42" spans="1:4" s="44" customFormat="1" ht="21" customHeight="1" hidden="1">
      <c r="A42" s="54"/>
      <c r="B42" s="24"/>
      <c r="C42" s="60"/>
      <c r="D42" s="25"/>
    </row>
    <row r="43" spans="1:4" s="44" customFormat="1" ht="21" customHeight="1" hidden="1">
      <c r="A43" s="54"/>
      <c r="B43" s="24"/>
      <c r="C43" s="60"/>
      <c r="D43" s="25"/>
    </row>
    <row r="44" spans="1:4" s="44" customFormat="1" ht="21" customHeight="1" hidden="1">
      <c r="A44" s="54"/>
      <c r="B44" s="24"/>
      <c r="C44" s="60"/>
      <c r="D44" s="25"/>
    </row>
    <row r="45" spans="1:4" s="44" customFormat="1" ht="21" customHeight="1" hidden="1">
      <c r="A45" s="54"/>
      <c r="B45" s="24"/>
      <c r="C45" s="60"/>
      <c r="D45" s="25"/>
    </row>
    <row r="46" spans="1:4" s="44" customFormat="1" ht="21" customHeight="1" hidden="1">
      <c r="A46" s="54"/>
      <c r="B46" s="24"/>
      <c r="C46" s="60"/>
      <c r="D46" s="25"/>
    </row>
    <row r="47" spans="1:4" s="44" customFormat="1" ht="21" customHeight="1" hidden="1">
      <c r="A47" s="54"/>
      <c r="B47" s="24"/>
      <c r="C47" s="60"/>
      <c r="D47" s="25"/>
    </row>
    <row r="48" spans="1:4" s="44" customFormat="1" ht="21" customHeight="1" hidden="1">
      <c r="A48" s="54"/>
      <c r="B48" s="24"/>
      <c r="C48" s="60"/>
      <c r="D48" s="25"/>
    </row>
    <row r="49" spans="1:4" s="44" customFormat="1" ht="21" customHeight="1" hidden="1">
      <c r="A49" s="54"/>
      <c r="B49" s="24"/>
      <c r="C49" s="60"/>
      <c r="D49" s="25"/>
    </row>
    <row r="50" spans="1:4" s="44" customFormat="1" ht="42" customHeight="1" hidden="1">
      <c r="A50" s="54"/>
      <c r="B50" s="24"/>
      <c r="C50" s="60"/>
      <c r="D50" s="25"/>
    </row>
    <row r="51" spans="1:4" s="44" customFormat="1" ht="54.75" customHeight="1">
      <c r="A51" s="54" t="s">
        <v>293</v>
      </c>
      <c r="B51" s="24" t="s">
        <v>294</v>
      </c>
      <c r="C51" s="60">
        <v>297</v>
      </c>
      <c r="D51" s="25"/>
    </row>
    <row r="52" spans="1:4" s="44" customFormat="1" ht="42" customHeight="1">
      <c r="A52" s="70" t="s">
        <v>22</v>
      </c>
      <c r="B52" s="61" t="s">
        <v>279</v>
      </c>
      <c r="C52" s="60">
        <v>500</v>
      </c>
      <c r="D52" s="25"/>
    </row>
    <row r="53" spans="1:4" s="44" customFormat="1" ht="42" customHeight="1">
      <c r="A53" s="70" t="s">
        <v>121</v>
      </c>
      <c r="B53" s="61" t="s">
        <v>274</v>
      </c>
      <c r="C53" s="60">
        <v>42135</v>
      </c>
      <c r="D53" s="25"/>
    </row>
    <row r="54" spans="1:4" s="44" customFormat="1" ht="42" customHeight="1">
      <c r="A54" s="67"/>
      <c r="B54" s="61" t="s">
        <v>275</v>
      </c>
      <c r="C54" s="60">
        <v>861.32</v>
      </c>
      <c r="D54" s="25"/>
    </row>
    <row r="55" spans="1:5" s="44" customFormat="1" ht="20.25">
      <c r="A55" s="58"/>
      <c r="B55" s="71" t="s">
        <v>2</v>
      </c>
      <c r="C55" s="72">
        <f>C4+C18</f>
        <v>115886.20000000001</v>
      </c>
      <c r="D55" s="46"/>
      <c r="E55" s="47"/>
    </row>
    <row r="56" spans="1:4" s="44" customFormat="1" ht="22.5" customHeight="1">
      <c r="A56" s="58"/>
      <c r="B56" s="71" t="s">
        <v>62</v>
      </c>
      <c r="C56" s="73">
        <f>SUM(C57:C59)</f>
        <v>42024.14</v>
      </c>
      <c r="D56" s="46"/>
    </row>
    <row r="57" spans="1:4" s="44" customFormat="1" ht="79.5" customHeight="1">
      <c r="A57" s="67" t="s">
        <v>121</v>
      </c>
      <c r="B57" s="61" t="s">
        <v>272</v>
      </c>
      <c r="C57" s="74">
        <v>35830.29</v>
      </c>
      <c r="D57" s="46"/>
    </row>
    <row r="58" spans="1:4" s="44" customFormat="1" ht="38.25" customHeight="1">
      <c r="A58" s="58"/>
      <c r="B58" s="75" t="s">
        <v>273</v>
      </c>
      <c r="C58" s="74">
        <v>6193.85</v>
      </c>
      <c r="D58" s="46"/>
    </row>
    <row r="59" spans="1:4" s="44" customFormat="1" ht="18.75">
      <c r="A59" s="58"/>
      <c r="B59" s="59"/>
      <c r="C59" s="74"/>
      <c r="D59" s="49"/>
    </row>
    <row r="60" spans="1:4" s="44" customFormat="1" ht="20.25">
      <c r="A60" s="58"/>
      <c r="B60" s="71" t="s">
        <v>63</v>
      </c>
      <c r="C60" s="72">
        <f>C55+C56</f>
        <v>157910.34000000003</v>
      </c>
      <c r="D60" s="22"/>
    </row>
    <row r="61" spans="1:5" s="51" customFormat="1" ht="33.75" customHeight="1">
      <c r="A61" s="61"/>
      <c r="B61" s="59"/>
      <c r="C61" s="76"/>
      <c r="E61" s="31"/>
    </row>
  </sheetData>
  <sheetProtection/>
  <mergeCells count="6">
    <mergeCell ref="A34:A36"/>
    <mergeCell ref="A37:A41"/>
    <mergeCell ref="A1:D1"/>
    <mergeCell ref="A19:A23"/>
    <mergeCell ref="A30:A31"/>
    <mergeCell ref="A32:A33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1" r:id="rId1"/>
  <rowBreaks count="1" manualBreakCount="1"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85" zoomScaleSheetLayoutView="85" zoomScalePageLayoutView="0" workbookViewId="0" topLeftCell="A50">
      <selection activeCell="B43" sqref="B43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260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191241.89</v>
      </c>
      <c r="D4" s="35"/>
    </row>
    <row r="5" spans="1:4" s="36" customFormat="1" ht="37.5" customHeight="1">
      <c r="A5" s="29" t="s">
        <v>59</v>
      </c>
      <c r="B5" s="54"/>
      <c r="C5" s="62"/>
      <c r="D5" s="35"/>
    </row>
    <row r="6" spans="1:4" s="36" customFormat="1" ht="21" customHeight="1">
      <c r="A6" s="23" t="s">
        <v>16</v>
      </c>
      <c r="B6" s="24" t="s">
        <v>241</v>
      </c>
      <c r="C6" s="38"/>
      <c r="D6" s="35"/>
    </row>
    <row r="7" spans="1:4" s="36" customFormat="1" ht="21" customHeight="1">
      <c r="A7" s="23"/>
      <c r="B7" s="24" t="s">
        <v>266</v>
      </c>
      <c r="C7" s="38">
        <f>38924.37+149541</f>
        <v>188465.37</v>
      </c>
      <c r="D7" s="35"/>
    </row>
    <row r="8" spans="1:4" s="36" customFormat="1" ht="19.5" customHeight="1">
      <c r="A8" s="23" t="s">
        <v>18</v>
      </c>
      <c r="B8" s="24" t="s">
        <v>241</v>
      </c>
      <c r="C8" s="38"/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>
        <f>1197.3-69.61</f>
        <v>1127.69</v>
      </c>
      <c r="D12" s="35"/>
    </row>
    <row r="13" spans="1:6" s="36" customFormat="1" ht="21" customHeight="1">
      <c r="A13" s="23"/>
      <c r="B13" s="24" t="s">
        <v>14</v>
      </c>
      <c r="C13" s="40">
        <v>1591.45</v>
      </c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>
        <v>57.38</v>
      </c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SUM(C21:C50)</f>
        <v>412997.77999999997</v>
      </c>
      <c r="D20" s="43"/>
    </row>
    <row r="21" spans="1:4" s="44" customFormat="1" ht="18" customHeight="1">
      <c r="A21" s="80" t="s">
        <v>22</v>
      </c>
      <c r="B21" s="57" t="s">
        <v>265</v>
      </c>
      <c r="C21" s="40">
        <v>330</v>
      </c>
      <c r="D21" s="46"/>
    </row>
    <row r="22" spans="1:4" s="44" customFormat="1" ht="18" customHeight="1">
      <c r="A22" s="81"/>
      <c r="B22" s="57"/>
      <c r="C22" s="40"/>
      <c r="D22" s="46"/>
    </row>
    <row r="23" spans="1:4" s="44" customFormat="1" ht="18" customHeight="1">
      <c r="A23" s="81"/>
      <c r="B23" s="57"/>
      <c r="C23" s="40"/>
      <c r="D23" s="46"/>
    </row>
    <row r="24" spans="1:4" s="44" customFormat="1" ht="18" customHeight="1">
      <c r="A24" s="81"/>
      <c r="B24" s="57"/>
      <c r="C24" s="40"/>
      <c r="D24" s="46"/>
    </row>
    <row r="25" spans="1:4" s="44" customFormat="1" ht="18" customHeight="1">
      <c r="A25" s="82"/>
      <c r="B25" s="57"/>
      <c r="C25" s="40"/>
      <c r="D25" s="46"/>
    </row>
    <row r="26" spans="1:4" s="44" customFormat="1" ht="42" customHeight="1">
      <c r="A26" s="54" t="s">
        <v>70</v>
      </c>
      <c r="B26" s="57" t="s">
        <v>262</v>
      </c>
      <c r="C26" s="40">
        <v>4000</v>
      </c>
      <c r="D26" s="46"/>
    </row>
    <row r="27" spans="1:4" s="44" customFormat="1" ht="20.25" customHeight="1">
      <c r="A27" s="80" t="s">
        <v>241</v>
      </c>
      <c r="B27" s="57" t="s">
        <v>268</v>
      </c>
      <c r="C27" s="40">
        <v>1250</v>
      </c>
      <c r="D27" s="46"/>
    </row>
    <row r="28" spans="1:4" s="44" customFormat="1" ht="20.25" customHeight="1">
      <c r="A28" s="82"/>
      <c r="B28" s="57" t="s">
        <v>269</v>
      </c>
      <c r="C28" s="40">
        <v>350</v>
      </c>
      <c r="D28" s="46"/>
    </row>
    <row r="29" spans="1:4" s="44" customFormat="1" ht="39" customHeight="1">
      <c r="A29" s="80" t="s">
        <v>263</v>
      </c>
      <c r="B29" s="57" t="s">
        <v>264</v>
      </c>
      <c r="C29" s="40">
        <v>2282</v>
      </c>
      <c r="D29" s="46"/>
    </row>
    <row r="30" spans="1:4" s="44" customFormat="1" ht="41.25" customHeight="1" hidden="1">
      <c r="A30" s="82"/>
      <c r="B30" s="57"/>
      <c r="C30" s="40"/>
      <c r="D30" s="46"/>
    </row>
    <row r="31" spans="1:4" s="44" customFormat="1" ht="21" customHeight="1">
      <c r="A31" s="80" t="s">
        <v>93</v>
      </c>
      <c r="B31" s="57" t="s">
        <v>261</v>
      </c>
      <c r="C31" s="40">
        <v>49800.4</v>
      </c>
      <c r="D31" s="46"/>
    </row>
    <row r="32" spans="1:4" s="44" customFormat="1" ht="18" customHeight="1">
      <c r="A32" s="81"/>
      <c r="B32" s="57"/>
      <c r="C32" s="40"/>
      <c r="D32" s="46"/>
    </row>
    <row r="33" spans="1:4" s="44" customFormat="1" ht="21" customHeight="1" hidden="1">
      <c r="A33" s="80" t="s">
        <v>178</v>
      </c>
      <c r="B33" s="57"/>
      <c r="C33" s="63"/>
      <c r="D33" s="46"/>
    </row>
    <row r="34" spans="1:4" s="44" customFormat="1" ht="21" customHeight="1">
      <c r="A34" s="81"/>
      <c r="B34" s="57" t="s">
        <v>267</v>
      </c>
      <c r="C34" s="63">
        <f>918</f>
        <v>918</v>
      </c>
      <c r="D34" s="46"/>
    </row>
    <row r="35" spans="1:4" s="44" customFormat="1" ht="21" customHeight="1" hidden="1">
      <c r="A35" s="81"/>
      <c r="B35" s="57"/>
      <c r="C35" s="63"/>
      <c r="D35" s="46"/>
    </row>
    <row r="36" spans="1:4" s="44" customFormat="1" ht="21" customHeight="1" hidden="1">
      <c r="A36" s="81"/>
      <c r="B36" s="57"/>
      <c r="C36" s="63"/>
      <c r="D36" s="46"/>
    </row>
    <row r="37" spans="1:4" s="44" customFormat="1" ht="21" customHeight="1" hidden="1">
      <c r="A37" s="82"/>
      <c r="B37" s="24"/>
      <c r="C37" s="21"/>
      <c r="D37" s="25"/>
    </row>
    <row r="38" spans="1:4" s="44" customFormat="1" ht="21" customHeight="1">
      <c r="A38" s="65"/>
      <c r="B38" s="24"/>
      <c r="C38" s="21"/>
      <c r="D38" s="25"/>
    </row>
    <row r="39" spans="1:4" s="44" customFormat="1" ht="21" customHeight="1">
      <c r="A39" s="65"/>
      <c r="B39" s="24"/>
      <c r="C39" s="21"/>
      <c r="D39" s="25"/>
    </row>
    <row r="40" spans="1:4" s="44" customFormat="1" ht="21" customHeight="1">
      <c r="A40" s="65"/>
      <c r="B40" s="24"/>
      <c r="C40" s="21"/>
      <c r="D40" s="25"/>
    </row>
    <row r="41" spans="1:4" s="44" customFormat="1" ht="21" customHeight="1">
      <c r="A41" s="65"/>
      <c r="B41" s="24"/>
      <c r="C41" s="21"/>
      <c r="D41" s="25"/>
    </row>
    <row r="42" spans="1:4" s="44" customFormat="1" ht="21" customHeight="1">
      <c r="A42" s="65"/>
      <c r="B42" s="24"/>
      <c r="C42" s="21"/>
      <c r="D42" s="25"/>
    </row>
    <row r="43" spans="1:4" s="44" customFormat="1" ht="21" customHeight="1">
      <c r="A43" s="65"/>
      <c r="B43" s="24"/>
      <c r="C43" s="21"/>
      <c r="D43" s="25"/>
    </row>
    <row r="44" spans="1:4" s="44" customFormat="1" ht="21" customHeight="1">
      <c r="A44" s="65"/>
      <c r="B44" s="24"/>
      <c r="C44" s="21"/>
      <c r="D44" s="25"/>
    </row>
    <row r="45" spans="1:4" s="44" customFormat="1" ht="21" customHeight="1">
      <c r="A45" s="65"/>
      <c r="B45" s="24"/>
      <c r="C45" s="21"/>
      <c r="D45" s="25"/>
    </row>
    <row r="46" spans="1:4" s="44" customFormat="1" ht="42" customHeight="1">
      <c r="A46" s="65"/>
      <c r="B46" s="24"/>
      <c r="C46" s="21"/>
      <c r="D46" s="25"/>
    </row>
    <row r="47" spans="1:4" s="44" customFormat="1" ht="57.75" customHeight="1">
      <c r="A47" s="65" t="s">
        <v>121</v>
      </c>
      <c r="B47" s="24" t="s">
        <v>276</v>
      </c>
      <c r="C47" s="21">
        <v>51381.45</v>
      </c>
      <c r="D47" s="25"/>
    </row>
    <row r="48" spans="1:4" s="44" customFormat="1" ht="42" customHeight="1">
      <c r="A48" s="65"/>
      <c r="B48" s="24" t="s">
        <v>249</v>
      </c>
      <c r="C48" s="21">
        <v>19609</v>
      </c>
      <c r="D48" s="25"/>
    </row>
    <row r="49" spans="1:4" s="44" customFormat="1" ht="42" customHeight="1">
      <c r="A49" s="65"/>
      <c r="B49" s="24" t="s">
        <v>277</v>
      </c>
      <c r="C49" s="21">
        <v>254553.33</v>
      </c>
      <c r="D49" s="25"/>
    </row>
    <row r="50" spans="1:4" s="44" customFormat="1" ht="42" customHeight="1">
      <c r="A50" s="65"/>
      <c r="B50" s="24" t="s">
        <v>278</v>
      </c>
      <c r="C50" s="21">
        <v>28523.6</v>
      </c>
      <c r="D50" s="25"/>
    </row>
    <row r="51" spans="1:5" s="44" customFormat="1" ht="20.25">
      <c r="A51" s="23"/>
      <c r="B51" s="28" t="s">
        <v>2</v>
      </c>
      <c r="C51" s="30">
        <f>C4+C20</f>
        <v>604239.6699999999</v>
      </c>
      <c r="D51" s="46"/>
      <c r="E51" s="47"/>
    </row>
    <row r="52" spans="1:4" s="44" customFormat="1" ht="22.5" customHeight="1">
      <c r="A52" s="23"/>
      <c r="B52" s="28" t="s">
        <v>62</v>
      </c>
      <c r="C52" s="37">
        <f>SUM(C53:C55)</f>
        <v>29564.81</v>
      </c>
      <c r="D52" s="46"/>
    </row>
    <row r="53" spans="1:4" s="44" customFormat="1" ht="45" customHeight="1">
      <c r="A53" s="23" t="s">
        <v>112</v>
      </c>
      <c r="B53" s="26" t="s">
        <v>270</v>
      </c>
      <c r="C53" s="48">
        <v>29564.81</v>
      </c>
      <c r="D53" s="46"/>
    </row>
    <row r="54" spans="1:4" s="44" customFormat="1" ht="18.75">
      <c r="A54" s="23"/>
      <c r="B54" s="27"/>
      <c r="C54" s="48"/>
      <c r="D54" s="46"/>
    </row>
    <row r="55" spans="1:4" s="44" customFormat="1" ht="18.75">
      <c r="A55" s="23"/>
      <c r="B55" s="26"/>
      <c r="C55" s="48"/>
      <c r="D55" s="49"/>
    </row>
    <row r="56" spans="1:4" s="44" customFormat="1" ht="20.25">
      <c r="A56" s="23"/>
      <c r="B56" s="28" t="s">
        <v>63</v>
      </c>
      <c r="C56" s="30">
        <f>C51+C52</f>
        <v>633804.48</v>
      </c>
      <c r="D56" s="22"/>
    </row>
    <row r="57" spans="1:5" s="51" customFormat="1" ht="33.75" customHeight="1">
      <c r="A57" s="24"/>
      <c r="B57" s="26"/>
      <c r="C57" s="50"/>
      <c r="E57" s="31"/>
    </row>
  </sheetData>
  <sheetProtection/>
  <mergeCells count="6">
    <mergeCell ref="A33:A37"/>
    <mergeCell ref="A1:D1"/>
    <mergeCell ref="A21:A25"/>
    <mergeCell ref="A27:A28"/>
    <mergeCell ref="A29:A30"/>
    <mergeCell ref="A31:A32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1" r:id="rId1"/>
  <rowBreaks count="1" manualBreakCount="1">
    <brk id="5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85" zoomScaleSheetLayoutView="85" zoomScalePageLayoutView="0" workbookViewId="0" topLeftCell="A47">
      <selection activeCell="B54" sqref="B54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226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70690.33</v>
      </c>
      <c r="D4" s="35"/>
    </row>
    <row r="5" spans="1:4" s="36" customFormat="1" ht="37.5" customHeight="1">
      <c r="A5" s="29" t="s">
        <v>59</v>
      </c>
      <c r="B5" s="54"/>
      <c r="C5" s="62"/>
      <c r="D5" s="35"/>
    </row>
    <row r="6" spans="1:4" s="36" customFormat="1" ht="21" customHeight="1">
      <c r="A6" s="23" t="s">
        <v>16</v>
      </c>
      <c r="B6" s="24" t="s">
        <v>241</v>
      </c>
      <c r="C6" s="38">
        <v>1564.93</v>
      </c>
      <c r="D6" s="35"/>
    </row>
    <row r="7" spans="1:4" s="36" customFormat="1" ht="21" customHeight="1">
      <c r="A7" s="23"/>
      <c r="B7" s="24" t="s">
        <v>245</v>
      </c>
      <c r="C7" s="38">
        <v>37276.04</v>
      </c>
      <c r="D7" s="35"/>
    </row>
    <row r="8" spans="1:4" s="36" customFormat="1" ht="19.5" customHeight="1">
      <c r="A8" s="23" t="s">
        <v>18</v>
      </c>
      <c r="B8" s="24" t="s">
        <v>241</v>
      </c>
      <c r="C8" s="38">
        <v>23333.02</v>
      </c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>
        <f>50.45+257.79</f>
        <v>308.24</v>
      </c>
      <c r="D12" s="35"/>
    </row>
    <row r="13" spans="1:6" s="36" customFormat="1" ht="21" customHeight="1">
      <c r="A13" s="23"/>
      <c r="B13" s="24" t="s">
        <v>14</v>
      </c>
      <c r="C13" s="40">
        <f>484.44+455.53+132.55+2700.5</f>
        <v>3773.02</v>
      </c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>
        <f>24.97+3571.3+132.18+706.63</f>
        <v>4435.08</v>
      </c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SUM(C21:C50)</f>
        <v>403085.64</v>
      </c>
      <c r="D20" s="43"/>
    </row>
    <row r="21" spans="1:4" s="44" customFormat="1" ht="18" customHeight="1">
      <c r="A21" s="80" t="s">
        <v>22</v>
      </c>
      <c r="B21" s="57" t="s">
        <v>171</v>
      </c>
      <c r="C21" s="40">
        <v>52</v>
      </c>
      <c r="D21" s="46"/>
    </row>
    <row r="22" spans="1:4" s="44" customFormat="1" ht="18" customHeight="1">
      <c r="A22" s="81"/>
      <c r="B22" s="57" t="s">
        <v>227</v>
      </c>
      <c r="C22" s="40">
        <v>1309.18</v>
      </c>
      <c r="D22" s="46"/>
    </row>
    <row r="23" spans="1:4" s="44" customFormat="1" ht="18" customHeight="1">
      <c r="A23" s="81"/>
      <c r="B23" s="57" t="s">
        <v>237</v>
      </c>
      <c r="C23" s="40">
        <v>100.69</v>
      </c>
      <c r="D23" s="46"/>
    </row>
    <row r="24" spans="1:4" s="44" customFormat="1" ht="18" customHeight="1">
      <c r="A24" s="81"/>
      <c r="B24" s="57" t="s">
        <v>238</v>
      </c>
      <c r="C24" s="40">
        <v>11.3</v>
      </c>
      <c r="D24" s="46"/>
    </row>
    <row r="25" spans="1:4" s="44" customFormat="1" ht="18" customHeight="1">
      <c r="A25" s="82"/>
      <c r="B25" s="57" t="s">
        <v>239</v>
      </c>
      <c r="C25" s="40">
        <v>48.49</v>
      </c>
      <c r="D25" s="46"/>
    </row>
    <row r="26" spans="1:4" s="44" customFormat="1" ht="20.25" customHeight="1">
      <c r="A26" s="54" t="s">
        <v>228</v>
      </c>
      <c r="B26" s="57" t="s">
        <v>229</v>
      </c>
      <c r="C26" s="40">
        <v>53.8</v>
      </c>
      <c r="D26" s="46"/>
    </row>
    <row r="27" spans="1:4" s="44" customFormat="1" ht="20.25" customHeight="1">
      <c r="A27" s="80" t="s">
        <v>241</v>
      </c>
      <c r="B27" s="57" t="s">
        <v>242</v>
      </c>
      <c r="C27" s="40">
        <v>1620</v>
      </c>
      <c r="D27" s="46"/>
    </row>
    <row r="28" spans="1:4" s="44" customFormat="1" ht="20.25" customHeight="1">
      <c r="A28" s="82"/>
      <c r="B28" s="57" t="s">
        <v>243</v>
      </c>
      <c r="C28" s="40">
        <v>1476.39</v>
      </c>
      <c r="D28" s="46"/>
    </row>
    <row r="29" spans="1:4" s="44" customFormat="1" ht="41.25" customHeight="1">
      <c r="A29" s="80" t="s">
        <v>230</v>
      </c>
      <c r="B29" s="57" t="s">
        <v>231</v>
      </c>
      <c r="C29" s="40">
        <v>300</v>
      </c>
      <c r="D29" s="46"/>
    </row>
    <row r="30" spans="1:4" s="44" customFormat="1" ht="41.25" customHeight="1">
      <c r="A30" s="82"/>
      <c r="B30" s="57" t="s">
        <v>235</v>
      </c>
      <c r="C30" s="40">
        <v>2590.79</v>
      </c>
      <c r="D30" s="46"/>
    </row>
    <row r="31" spans="1:4" s="44" customFormat="1" ht="36" customHeight="1">
      <c r="A31" s="80" t="s">
        <v>232</v>
      </c>
      <c r="B31" s="57" t="s">
        <v>233</v>
      </c>
      <c r="C31" s="40">
        <v>10200</v>
      </c>
      <c r="D31" s="46"/>
    </row>
    <row r="32" spans="1:4" s="44" customFormat="1" ht="21" customHeight="1">
      <c r="A32" s="82"/>
      <c r="B32" s="57" t="s">
        <v>234</v>
      </c>
      <c r="C32" s="40">
        <v>1500</v>
      </c>
      <c r="D32" s="46"/>
    </row>
    <row r="33" spans="1:4" s="44" customFormat="1" ht="21" customHeight="1">
      <c r="A33" s="80" t="s">
        <v>93</v>
      </c>
      <c r="B33" s="57" t="s">
        <v>227</v>
      </c>
      <c r="C33" s="40">
        <v>136</v>
      </c>
      <c r="D33" s="46"/>
    </row>
    <row r="34" spans="1:4" s="44" customFormat="1" ht="21" customHeight="1">
      <c r="A34" s="81"/>
      <c r="B34" s="57" t="s">
        <v>240</v>
      </c>
      <c r="C34" s="40">
        <v>100</v>
      </c>
      <c r="D34" s="46"/>
    </row>
    <row r="35" spans="1:4" s="44" customFormat="1" ht="75.75" customHeight="1">
      <c r="A35" s="54" t="s">
        <v>121</v>
      </c>
      <c r="B35" s="57" t="s">
        <v>227</v>
      </c>
      <c r="C35" s="40">
        <v>120</v>
      </c>
      <c r="D35" s="46"/>
    </row>
    <row r="36" spans="1:4" s="44" customFormat="1" ht="25.5" customHeight="1">
      <c r="A36" s="54" t="s">
        <v>110</v>
      </c>
      <c r="B36" s="57" t="s">
        <v>236</v>
      </c>
      <c r="C36" s="63">
        <v>705.68</v>
      </c>
      <c r="D36" s="46"/>
    </row>
    <row r="37" spans="1:4" s="44" customFormat="1" ht="21" customHeight="1">
      <c r="A37" s="80" t="s">
        <v>178</v>
      </c>
      <c r="B37" s="57" t="s">
        <v>172</v>
      </c>
      <c r="C37" s="63">
        <f>200+2580+324+400</f>
        <v>3504</v>
      </c>
      <c r="D37" s="46"/>
    </row>
    <row r="38" spans="1:4" s="44" customFormat="1" ht="21" customHeight="1">
      <c r="A38" s="81"/>
      <c r="B38" s="57" t="s">
        <v>227</v>
      </c>
      <c r="C38" s="63">
        <f>120+800+11107.23</f>
        <v>12027.23</v>
      </c>
      <c r="D38" s="46"/>
    </row>
    <row r="39" spans="1:4" s="44" customFormat="1" ht="21" customHeight="1">
      <c r="A39" s="81"/>
      <c r="B39" s="57" t="s">
        <v>244</v>
      </c>
      <c r="C39" s="63">
        <f>3715.3+10518.8+276.3+239.6</f>
        <v>14749.999999999998</v>
      </c>
      <c r="D39" s="46"/>
    </row>
    <row r="40" spans="1:4" s="44" customFormat="1" ht="21" customHeight="1">
      <c r="A40" s="81"/>
      <c r="B40" s="57" t="s">
        <v>247</v>
      </c>
      <c r="C40" s="63">
        <v>2935</v>
      </c>
      <c r="D40" s="46"/>
    </row>
    <row r="41" spans="1:4" s="44" customFormat="1" ht="21" customHeight="1">
      <c r="A41" s="82"/>
      <c r="B41" s="24" t="s">
        <v>246</v>
      </c>
      <c r="C41" s="21">
        <v>10028.3</v>
      </c>
      <c r="D41" s="25"/>
    </row>
    <row r="42" spans="1:4" s="44" customFormat="1" ht="21" customHeight="1">
      <c r="A42" s="65" t="s">
        <v>121</v>
      </c>
      <c r="B42" s="24" t="s">
        <v>248</v>
      </c>
      <c r="C42" s="21">
        <v>72038.8</v>
      </c>
      <c r="D42" s="25"/>
    </row>
    <row r="43" spans="1:4" s="44" customFormat="1" ht="21" customHeight="1">
      <c r="A43" s="65"/>
      <c r="B43" s="24" t="s">
        <v>249</v>
      </c>
      <c r="C43" s="21">
        <v>29423</v>
      </c>
      <c r="D43" s="25"/>
    </row>
    <row r="44" spans="1:4" s="44" customFormat="1" ht="21" customHeight="1">
      <c r="A44" s="65"/>
      <c r="B44" s="24" t="s">
        <v>250</v>
      </c>
      <c r="C44" s="21">
        <v>9451.2</v>
      </c>
      <c r="D44" s="25"/>
    </row>
    <row r="45" spans="1:4" s="44" customFormat="1" ht="21" customHeight="1">
      <c r="A45" s="65"/>
      <c r="B45" s="24" t="s">
        <v>251</v>
      </c>
      <c r="C45" s="21">
        <v>110250</v>
      </c>
      <c r="D45" s="25"/>
    </row>
    <row r="46" spans="1:4" s="44" customFormat="1" ht="21" customHeight="1">
      <c r="A46" s="65"/>
      <c r="B46" s="24" t="s">
        <v>252</v>
      </c>
      <c r="C46" s="21">
        <v>6420</v>
      </c>
      <c r="D46" s="25"/>
    </row>
    <row r="47" spans="1:4" s="44" customFormat="1" ht="21" customHeight="1">
      <c r="A47" s="65"/>
      <c r="B47" s="24" t="s">
        <v>258</v>
      </c>
      <c r="C47" s="21">
        <v>22000</v>
      </c>
      <c r="D47" s="25"/>
    </row>
    <row r="48" spans="1:4" s="44" customFormat="1" ht="21" customHeight="1">
      <c r="A48" s="65"/>
      <c r="B48" s="24" t="s">
        <v>253</v>
      </c>
      <c r="C48" s="21">
        <v>7554.33</v>
      </c>
      <c r="D48" s="25"/>
    </row>
    <row r="49" spans="1:4" s="44" customFormat="1" ht="21" customHeight="1">
      <c r="A49" s="65"/>
      <c r="B49" s="24" t="s">
        <v>259</v>
      </c>
      <c r="C49" s="21">
        <v>50898.6</v>
      </c>
      <c r="D49" s="25"/>
    </row>
    <row r="50" spans="1:4" s="44" customFormat="1" ht="42" customHeight="1">
      <c r="A50" s="65" t="s">
        <v>22</v>
      </c>
      <c r="B50" s="24" t="s">
        <v>254</v>
      </c>
      <c r="C50" s="21">
        <v>31480.86</v>
      </c>
      <c r="D50" s="25"/>
    </row>
    <row r="51" spans="1:5" s="44" customFormat="1" ht="20.25">
      <c r="A51" s="23"/>
      <c r="B51" s="28" t="s">
        <v>2</v>
      </c>
      <c r="C51" s="30">
        <f>C4+C20</f>
        <v>473775.97000000003</v>
      </c>
      <c r="D51" s="46"/>
      <c r="E51" s="47"/>
    </row>
    <row r="52" spans="1:4" s="44" customFormat="1" ht="22.5" customHeight="1">
      <c r="A52" s="23"/>
      <c r="B52" s="28" t="s">
        <v>62</v>
      </c>
      <c r="C52" s="37">
        <f>SUM(C53:C55)</f>
        <v>16686.2</v>
      </c>
      <c r="D52" s="46"/>
    </row>
    <row r="53" spans="1:4" s="44" customFormat="1" ht="25.5" customHeight="1">
      <c r="A53" s="23" t="s">
        <v>255</v>
      </c>
      <c r="B53" s="26" t="s">
        <v>256</v>
      </c>
      <c r="C53" s="48">
        <v>12500</v>
      </c>
      <c r="D53" s="46"/>
    </row>
    <row r="54" spans="1:4" s="44" customFormat="1" ht="37.5">
      <c r="A54" s="23"/>
      <c r="B54" s="27" t="s">
        <v>257</v>
      </c>
      <c r="C54" s="48">
        <v>4186.2</v>
      </c>
      <c r="D54" s="46"/>
    </row>
    <row r="55" spans="1:4" s="44" customFormat="1" ht="18.75">
      <c r="A55" s="23"/>
      <c r="B55" s="26"/>
      <c r="C55" s="48"/>
      <c r="D55" s="49"/>
    </row>
    <row r="56" spans="1:4" s="44" customFormat="1" ht="20.25">
      <c r="A56" s="23"/>
      <c r="B56" s="28" t="s">
        <v>63</v>
      </c>
      <c r="C56" s="30">
        <f>C51+C52</f>
        <v>490462.17000000004</v>
      </c>
      <c r="D56" s="22"/>
    </row>
    <row r="57" spans="1:5" s="51" customFormat="1" ht="33.75" customHeight="1">
      <c r="A57" s="24"/>
      <c r="B57" s="26"/>
      <c r="C57" s="50"/>
      <c r="E57" s="31"/>
    </row>
  </sheetData>
  <sheetProtection/>
  <mergeCells count="7">
    <mergeCell ref="A37:A41"/>
    <mergeCell ref="A1:D1"/>
    <mergeCell ref="A31:A32"/>
    <mergeCell ref="A29:A30"/>
    <mergeCell ref="A21:A25"/>
    <mergeCell ref="A33:A34"/>
    <mergeCell ref="A27:A28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1" r:id="rId1"/>
  <rowBreaks count="1" manualBreakCount="1">
    <brk id="56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85" zoomScaleSheetLayoutView="85" zoomScalePageLayoutView="0" workbookViewId="0" topLeftCell="A1">
      <selection activeCell="E29" sqref="E29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210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1040819.5500000002</v>
      </c>
      <c r="D4" s="35"/>
    </row>
    <row r="5" spans="1:4" s="36" customFormat="1" ht="37.5" customHeight="1">
      <c r="A5" s="29" t="s">
        <v>209</v>
      </c>
      <c r="B5" s="54" t="s">
        <v>225</v>
      </c>
      <c r="C5" s="62">
        <f>24849.3+1010000</f>
        <v>1034849.3</v>
      </c>
      <c r="D5" s="35"/>
    </row>
    <row r="6" spans="1:4" s="36" customFormat="1" ht="21" customHeight="1">
      <c r="A6" s="23" t="s">
        <v>16</v>
      </c>
      <c r="B6" s="24" t="s">
        <v>219</v>
      </c>
      <c r="C6" s="38">
        <v>782.55</v>
      </c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198</v>
      </c>
      <c r="C8" s="38"/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>
        <v>3982.56</v>
      </c>
      <c r="D12" s="35"/>
    </row>
    <row r="13" spans="1:6" s="36" customFormat="1" ht="21" customHeight="1">
      <c r="A13" s="23"/>
      <c r="B13" s="24" t="s">
        <v>14</v>
      </c>
      <c r="C13" s="40">
        <v>1205.14</v>
      </c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/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SUM(C21:C36)</f>
        <v>105169.89</v>
      </c>
      <c r="D20" s="43"/>
    </row>
    <row r="21" spans="1:4" s="44" customFormat="1" ht="37.5" customHeight="1">
      <c r="A21" s="54" t="s">
        <v>23</v>
      </c>
      <c r="B21" s="57" t="s">
        <v>90</v>
      </c>
      <c r="C21" s="40">
        <v>12000</v>
      </c>
      <c r="D21" s="46"/>
    </row>
    <row r="22" spans="1:4" s="44" customFormat="1" ht="24" customHeight="1">
      <c r="A22" s="54"/>
      <c r="B22" s="57" t="s">
        <v>213</v>
      </c>
      <c r="C22" s="40">
        <v>3998</v>
      </c>
      <c r="D22" s="46"/>
    </row>
    <row r="23" spans="1:4" s="44" customFormat="1" ht="35.25" customHeight="1">
      <c r="A23" s="54"/>
      <c r="B23" s="57" t="s">
        <v>214</v>
      </c>
      <c r="C23" s="40">
        <v>711.45</v>
      </c>
      <c r="D23" s="46"/>
    </row>
    <row r="24" spans="1:4" s="44" customFormat="1" ht="22.5" customHeight="1">
      <c r="A24" s="54" t="s">
        <v>215</v>
      </c>
      <c r="B24" s="57" t="s">
        <v>146</v>
      </c>
      <c r="C24" s="40">
        <f>375.16+559.8+634.28+329.4+298.22+251.2</f>
        <v>2448.0599999999995</v>
      </c>
      <c r="D24" s="46"/>
    </row>
    <row r="25" spans="1:4" s="44" customFormat="1" ht="30.75" customHeight="1">
      <c r="A25" s="54"/>
      <c r="B25" s="57" t="s">
        <v>216</v>
      </c>
      <c r="C25" s="40">
        <v>354.2</v>
      </c>
      <c r="D25" s="46"/>
    </row>
    <row r="26" spans="1:4" s="44" customFormat="1" ht="30.75" customHeight="1">
      <c r="A26" s="54"/>
      <c r="B26" s="57" t="s">
        <v>217</v>
      </c>
      <c r="C26" s="40">
        <f>550+3050+670+810</f>
        <v>5080</v>
      </c>
      <c r="D26" s="46"/>
    </row>
    <row r="27" spans="1:4" s="44" customFormat="1" ht="30.75" customHeight="1">
      <c r="A27" s="54" t="s">
        <v>157</v>
      </c>
      <c r="B27" s="57" t="s">
        <v>218</v>
      </c>
      <c r="C27" s="40">
        <v>250</v>
      </c>
      <c r="D27" s="46"/>
    </row>
    <row r="28" spans="1:4" s="44" customFormat="1" ht="37.5" customHeight="1">
      <c r="A28" s="54" t="s">
        <v>220</v>
      </c>
      <c r="B28" s="57" t="s">
        <v>221</v>
      </c>
      <c r="C28" s="63">
        <v>513.75</v>
      </c>
      <c r="D28" s="46"/>
    </row>
    <row r="29" spans="1:4" s="44" customFormat="1" ht="35.25" customHeight="1">
      <c r="A29" s="54" t="s">
        <v>186</v>
      </c>
      <c r="B29" s="57" t="s">
        <v>222</v>
      </c>
      <c r="C29" s="63">
        <v>4000</v>
      </c>
      <c r="D29" s="46"/>
    </row>
    <row r="30" spans="1:4" s="44" customFormat="1" ht="27" customHeight="1">
      <c r="A30" s="54"/>
      <c r="B30" s="57" t="s">
        <v>223</v>
      </c>
      <c r="C30" s="63">
        <v>15600</v>
      </c>
      <c r="D30" s="46"/>
    </row>
    <row r="31" spans="1:4" s="44" customFormat="1" ht="36.75" customHeight="1">
      <c r="A31" s="54"/>
      <c r="B31" s="57" t="s">
        <v>224</v>
      </c>
      <c r="C31" s="63">
        <v>26100</v>
      </c>
      <c r="D31" s="46"/>
    </row>
    <row r="32" spans="1:4" s="44" customFormat="1" ht="63" customHeight="1" hidden="1">
      <c r="A32" s="80" t="s">
        <v>121</v>
      </c>
      <c r="B32" s="57"/>
      <c r="C32" s="40"/>
      <c r="D32" s="46"/>
    </row>
    <row r="33" spans="1:4" s="44" customFormat="1" ht="0" customHeight="1" hidden="1">
      <c r="A33" s="81"/>
      <c r="B33" s="57"/>
      <c r="C33" s="40"/>
      <c r="D33" s="46"/>
    </row>
    <row r="34" spans="1:4" s="44" customFormat="1" ht="42" customHeight="1" hidden="1">
      <c r="A34" s="81"/>
      <c r="B34" s="57"/>
      <c r="C34" s="40"/>
      <c r="D34" s="46"/>
    </row>
    <row r="35" spans="1:4" s="44" customFormat="1" ht="75" customHeight="1">
      <c r="A35" s="82"/>
      <c r="B35" s="24" t="s">
        <v>211</v>
      </c>
      <c r="C35" s="21">
        <v>33600</v>
      </c>
      <c r="D35" s="25"/>
    </row>
    <row r="36" spans="1:4" s="44" customFormat="1" ht="47.25" customHeight="1">
      <c r="A36" s="65"/>
      <c r="B36" s="24" t="s">
        <v>212</v>
      </c>
      <c r="C36" s="21">
        <v>514.43</v>
      </c>
      <c r="D36" s="25"/>
    </row>
    <row r="37" spans="1:5" s="44" customFormat="1" ht="20.25">
      <c r="A37" s="23"/>
      <c r="B37" s="28" t="s">
        <v>2</v>
      </c>
      <c r="C37" s="30">
        <f>C4+C20</f>
        <v>1145989.4400000002</v>
      </c>
      <c r="D37" s="46"/>
      <c r="E37" s="47"/>
    </row>
    <row r="38" spans="1:4" s="44" customFormat="1" ht="22.5" customHeight="1">
      <c r="A38" s="23"/>
      <c r="B38" s="28" t="s">
        <v>62</v>
      </c>
      <c r="C38" s="37">
        <f>SUM(C39:C41)</f>
        <v>0</v>
      </c>
      <c r="D38" s="46"/>
    </row>
    <row r="39" spans="1:4" s="44" customFormat="1" ht="13.5" customHeight="1">
      <c r="A39" s="23"/>
      <c r="B39" s="26"/>
      <c r="C39" s="48"/>
      <c r="D39" s="46"/>
    </row>
    <row r="40" spans="1:4" s="44" customFormat="1" ht="18.75">
      <c r="A40" s="23"/>
      <c r="B40" s="27"/>
      <c r="C40" s="48"/>
      <c r="D40" s="46"/>
    </row>
    <row r="41" spans="1:4" s="44" customFormat="1" ht="18.75">
      <c r="A41" s="23"/>
      <c r="B41" s="26"/>
      <c r="C41" s="48"/>
      <c r="D41" s="49"/>
    </row>
    <row r="42" spans="1:4" s="44" customFormat="1" ht="20.25">
      <c r="A42" s="23"/>
      <c r="B42" s="28" t="s">
        <v>63</v>
      </c>
      <c r="C42" s="30">
        <f>C37+C38</f>
        <v>1145989.4400000002</v>
      </c>
      <c r="D42" s="22"/>
    </row>
    <row r="43" spans="1:5" s="51" customFormat="1" ht="33.75" customHeight="1">
      <c r="A43" s="24"/>
      <c r="B43" s="26"/>
      <c r="C43" s="50"/>
      <c r="E43" s="31"/>
    </row>
  </sheetData>
  <sheetProtection/>
  <mergeCells count="2">
    <mergeCell ref="A1:D1"/>
    <mergeCell ref="A32:A35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85" zoomScaleSheetLayoutView="85" zoomScalePageLayoutView="0" workbookViewId="0" topLeftCell="A2">
      <selection activeCell="C6" sqref="C6"/>
    </sheetView>
  </sheetViews>
  <sheetFormatPr defaultColWidth="9.140625" defaultRowHeight="15"/>
  <cols>
    <col min="1" max="1" width="31.28125" style="31" customWidth="1"/>
    <col min="2" max="2" width="77.28125" style="31" customWidth="1"/>
    <col min="3" max="3" width="22.00390625" style="52" customWidth="1"/>
    <col min="4" max="4" width="8.8515625" style="51" hidden="1" customWidth="1"/>
    <col min="5" max="5" width="19.28125" style="31" customWidth="1"/>
    <col min="6" max="6" width="11.7109375" style="31" bestFit="1" customWidth="1"/>
    <col min="7" max="16384" width="9.140625" style="31" customWidth="1"/>
  </cols>
  <sheetData>
    <row r="1" spans="1:4" ht="22.5">
      <c r="A1" s="79" t="s">
        <v>191</v>
      </c>
      <c r="B1" s="79"/>
      <c r="C1" s="79"/>
      <c r="D1" s="79"/>
    </row>
    <row r="2" spans="1:4" ht="18.75">
      <c r="A2" s="31" t="s">
        <v>9</v>
      </c>
      <c r="C2" s="32"/>
      <c r="D2" s="33"/>
    </row>
    <row r="3" spans="1:4" s="36" customFormat="1" ht="24" customHeight="1">
      <c r="A3" s="23"/>
      <c r="B3" s="28" t="s">
        <v>6</v>
      </c>
      <c r="C3" s="34" t="s">
        <v>7</v>
      </c>
      <c r="D3" s="35"/>
    </row>
    <row r="4" spans="1:4" s="36" customFormat="1" ht="24" customHeight="1">
      <c r="A4" s="28" t="s">
        <v>57</v>
      </c>
      <c r="B4" s="28" t="s">
        <v>58</v>
      </c>
      <c r="C4" s="37">
        <f>SUM(C5:C16)</f>
        <v>1570973.4200000002</v>
      </c>
      <c r="D4" s="35"/>
    </row>
    <row r="5" spans="1:4" s="36" customFormat="1" ht="45.75" customHeight="1">
      <c r="A5" s="29" t="s">
        <v>209</v>
      </c>
      <c r="B5" s="54" t="s">
        <v>208</v>
      </c>
      <c r="C5" s="62">
        <v>1538121.31</v>
      </c>
      <c r="D5" s="35"/>
    </row>
    <row r="6" spans="1:4" s="36" customFormat="1" ht="21" customHeight="1">
      <c r="A6" s="23" t="s">
        <v>16</v>
      </c>
      <c r="B6" s="24" t="s">
        <v>206</v>
      </c>
      <c r="C6" s="38">
        <f>426.24+7233.4+10757.7</f>
        <v>18417.34</v>
      </c>
      <c r="D6" s="35"/>
    </row>
    <row r="7" spans="1:4" s="36" customFormat="1" ht="21" customHeight="1">
      <c r="A7" s="23"/>
      <c r="B7" s="24" t="s">
        <v>0</v>
      </c>
      <c r="C7" s="38"/>
      <c r="D7" s="35"/>
    </row>
    <row r="8" spans="1:4" s="36" customFormat="1" ht="19.5" customHeight="1">
      <c r="A8" s="23" t="s">
        <v>18</v>
      </c>
      <c r="B8" s="24" t="s">
        <v>198</v>
      </c>
      <c r="C8" s="38">
        <f>13272.59</f>
        <v>13272.59</v>
      </c>
      <c r="D8" s="35"/>
    </row>
    <row r="9" spans="1:4" s="36" customFormat="1" ht="19.5" customHeight="1">
      <c r="A9" s="23"/>
      <c r="B9" s="24"/>
      <c r="C9" s="38"/>
      <c r="D9" s="35"/>
    </row>
    <row r="10" spans="1:4" s="36" customFormat="1" ht="19.5" customHeight="1">
      <c r="A10" s="23"/>
      <c r="B10" s="24"/>
      <c r="C10" s="38"/>
      <c r="D10" s="35"/>
    </row>
    <row r="11" spans="1:4" s="36" customFormat="1" ht="22.5" customHeight="1">
      <c r="A11" s="23" t="s">
        <v>8</v>
      </c>
      <c r="B11" s="24" t="s">
        <v>54</v>
      </c>
      <c r="C11" s="38"/>
      <c r="D11" s="35"/>
    </row>
    <row r="12" spans="1:4" s="36" customFormat="1" ht="21" customHeight="1">
      <c r="A12" s="39"/>
      <c r="B12" s="24" t="s">
        <v>55</v>
      </c>
      <c r="C12" s="38">
        <f>695.94+18.49</f>
        <v>714.4300000000001</v>
      </c>
      <c r="D12" s="35"/>
    </row>
    <row r="13" spans="1:6" s="36" customFormat="1" ht="21" customHeight="1">
      <c r="A13" s="23"/>
      <c r="B13" s="24" t="s">
        <v>14</v>
      </c>
      <c r="C13" s="40">
        <v>157.08</v>
      </c>
      <c r="D13" s="35"/>
      <c r="F13" s="41"/>
    </row>
    <row r="14" spans="1:4" s="36" customFormat="1" ht="21" customHeight="1">
      <c r="A14" s="23"/>
      <c r="B14" s="24" t="s">
        <v>19</v>
      </c>
      <c r="C14" s="40"/>
      <c r="D14" s="35"/>
    </row>
    <row r="15" spans="1:4" s="36" customFormat="1" ht="21" customHeight="1">
      <c r="A15" s="23"/>
      <c r="B15" s="24" t="s">
        <v>56</v>
      </c>
      <c r="C15" s="40">
        <v>290.67</v>
      </c>
      <c r="D15" s="35"/>
    </row>
    <row r="16" spans="1:4" s="36" customFormat="1" ht="39" customHeight="1">
      <c r="A16" s="29" t="s">
        <v>60</v>
      </c>
      <c r="B16" s="24"/>
      <c r="C16" s="38"/>
      <c r="D16" s="35"/>
    </row>
    <row r="17" spans="1:4" s="36" customFormat="1" ht="21" customHeight="1">
      <c r="A17" s="23"/>
      <c r="B17" s="24"/>
      <c r="C17" s="40"/>
      <c r="D17" s="35"/>
    </row>
    <row r="18" spans="1:4" s="44" customFormat="1" ht="21" customHeight="1" hidden="1">
      <c r="A18" s="23"/>
      <c r="B18" s="23"/>
      <c r="C18" s="42"/>
      <c r="D18" s="43"/>
    </row>
    <row r="19" spans="1:4" s="44" customFormat="1" ht="15" customHeight="1" hidden="1">
      <c r="A19" s="23"/>
      <c r="B19" s="23"/>
      <c r="C19" s="42"/>
      <c r="D19" s="43" t="s">
        <v>9</v>
      </c>
    </row>
    <row r="20" spans="1:4" s="44" customFormat="1" ht="21.75" customHeight="1">
      <c r="A20" s="28" t="s">
        <v>5</v>
      </c>
      <c r="B20" s="28" t="s">
        <v>61</v>
      </c>
      <c r="C20" s="45">
        <f>SUM(C21:C40)</f>
        <v>151932.5</v>
      </c>
      <c r="D20" s="43"/>
    </row>
    <row r="21" spans="1:4" s="44" customFormat="1" ht="37.5" customHeight="1">
      <c r="A21" s="54" t="s">
        <v>72</v>
      </c>
      <c r="B21" s="57" t="s">
        <v>193</v>
      </c>
      <c r="C21" s="40">
        <v>252</v>
      </c>
      <c r="D21" s="46"/>
    </row>
    <row r="22" spans="1:4" s="44" customFormat="1" ht="24" customHeight="1">
      <c r="A22" s="54"/>
      <c r="B22" s="57" t="s">
        <v>43</v>
      </c>
      <c r="C22" s="40">
        <v>4225.97</v>
      </c>
      <c r="D22" s="46"/>
    </row>
    <row r="23" spans="1:4" s="44" customFormat="1" ht="35.25" customHeight="1">
      <c r="A23" s="54"/>
      <c r="B23" s="57" t="s">
        <v>194</v>
      </c>
      <c r="C23" s="40">
        <v>360</v>
      </c>
      <c r="D23" s="46"/>
    </row>
    <row r="24" spans="1:4" s="44" customFormat="1" ht="22.5" customHeight="1">
      <c r="A24" s="54"/>
      <c r="B24" s="57" t="s">
        <v>195</v>
      </c>
      <c r="C24" s="40">
        <v>400</v>
      </c>
      <c r="D24" s="46"/>
    </row>
    <row r="25" spans="1:4" s="44" customFormat="1" ht="30.75" customHeight="1">
      <c r="A25" s="54"/>
      <c r="B25" s="57" t="s">
        <v>196</v>
      </c>
      <c r="C25" s="40">
        <v>2668</v>
      </c>
      <c r="D25" s="46"/>
    </row>
    <row r="26" spans="1:4" s="44" customFormat="1" ht="30.75" customHeight="1">
      <c r="A26" s="54"/>
      <c r="B26" s="57" t="s">
        <v>197</v>
      </c>
      <c r="C26" s="40">
        <v>9100</v>
      </c>
      <c r="D26" s="46"/>
    </row>
    <row r="27" spans="1:4" s="44" customFormat="1" ht="30.75" customHeight="1">
      <c r="A27" s="54" t="s">
        <v>45</v>
      </c>
      <c r="B27" s="57" t="s">
        <v>199</v>
      </c>
      <c r="C27" s="40">
        <v>134</v>
      </c>
      <c r="D27" s="46"/>
    </row>
    <row r="28" spans="1:4" s="44" customFormat="1" ht="24" customHeight="1">
      <c r="A28" s="54" t="s">
        <v>114</v>
      </c>
      <c r="B28" s="57" t="s">
        <v>200</v>
      </c>
      <c r="C28" s="63">
        <v>500</v>
      </c>
      <c r="D28" s="46"/>
    </row>
    <row r="29" spans="1:4" s="44" customFormat="1" ht="51" customHeight="1">
      <c r="A29" s="54" t="s">
        <v>201</v>
      </c>
      <c r="B29" s="57" t="s">
        <v>146</v>
      </c>
      <c r="C29" s="63">
        <v>652.15</v>
      </c>
      <c r="D29" s="46"/>
    </row>
    <row r="30" spans="1:4" s="44" customFormat="1" ht="27" customHeight="1">
      <c r="A30" s="54" t="s">
        <v>157</v>
      </c>
      <c r="B30" s="57" t="s">
        <v>146</v>
      </c>
      <c r="C30" s="63">
        <f>475.37+2783.08+73.2+4457.54+379.37+256.68+173.59+491.7</f>
        <v>9090.53</v>
      </c>
      <c r="D30" s="46"/>
    </row>
    <row r="31" spans="1:4" s="44" customFormat="1" ht="36.75" customHeight="1">
      <c r="A31" s="54"/>
      <c r="B31" s="57" t="s">
        <v>202</v>
      </c>
      <c r="C31" s="63">
        <f>13575.6+1851+1180+19742.8+742.5+462.1</f>
        <v>37553.99999999999</v>
      </c>
      <c r="D31" s="46"/>
    </row>
    <row r="32" spans="1:4" s="44" customFormat="1" ht="27" customHeight="1">
      <c r="A32" s="54"/>
      <c r="B32" s="57" t="s">
        <v>203</v>
      </c>
      <c r="C32" s="63">
        <f>10601.6+330+20543+11080.4+7510+3178</f>
        <v>53243</v>
      </c>
      <c r="D32" s="46"/>
    </row>
    <row r="33" spans="1:4" s="44" customFormat="1" ht="31.5" customHeight="1">
      <c r="A33" s="54"/>
      <c r="B33" s="57" t="s">
        <v>204</v>
      </c>
      <c r="C33" s="63">
        <v>3640</v>
      </c>
      <c r="D33" s="46"/>
    </row>
    <row r="34" spans="1:4" s="44" customFormat="1" ht="31.5" customHeight="1">
      <c r="A34" s="54"/>
      <c r="B34" s="57" t="s">
        <v>205</v>
      </c>
      <c r="C34" s="63">
        <f>7800+7950</f>
        <v>15750</v>
      </c>
      <c r="D34" s="46"/>
    </row>
    <row r="35" spans="1:4" s="44" customFormat="1" ht="28.5" customHeight="1">
      <c r="A35" s="54"/>
      <c r="B35" s="57" t="s">
        <v>83</v>
      </c>
      <c r="C35" s="63">
        <v>180</v>
      </c>
      <c r="D35" s="46"/>
    </row>
    <row r="36" spans="1:4" s="44" customFormat="1" ht="30" customHeight="1">
      <c r="A36" s="54"/>
      <c r="B36" s="57" t="s">
        <v>207</v>
      </c>
      <c r="C36" s="63">
        <v>3300</v>
      </c>
      <c r="D36" s="46"/>
    </row>
    <row r="37" spans="1:4" s="44" customFormat="1" ht="63" customHeight="1" hidden="1">
      <c r="A37" s="87" t="s">
        <v>121</v>
      </c>
      <c r="B37" s="64"/>
      <c r="C37" s="63"/>
      <c r="D37" s="46"/>
    </row>
    <row r="38" spans="1:4" s="44" customFormat="1" ht="0" customHeight="1" hidden="1">
      <c r="A38" s="88"/>
      <c r="B38" s="64"/>
      <c r="C38" s="63"/>
      <c r="D38" s="46"/>
    </row>
    <row r="39" spans="1:4" s="44" customFormat="1" ht="42" customHeight="1" hidden="1">
      <c r="A39" s="88"/>
      <c r="B39" s="64"/>
      <c r="C39" s="63"/>
      <c r="D39" s="46"/>
    </row>
    <row r="40" spans="1:4" s="44" customFormat="1" ht="75" customHeight="1">
      <c r="A40" s="89"/>
      <c r="B40" s="61" t="s">
        <v>192</v>
      </c>
      <c r="C40" s="60">
        <v>10882.85</v>
      </c>
      <c r="D40" s="25"/>
    </row>
    <row r="41" spans="1:5" s="44" customFormat="1" ht="20.25">
      <c r="A41" s="23"/>
      <c r="B41" s="28" t="s">
        <v>2</v>
      </c>
      <c r="C41" s="30">
        <f>C4+C20</f>
        <v>1722905.9200000002</v>
      </c>
      <c r="D41" s="46"/>
      <c r="E41" s="47"/>
    </row>
    <row r="42" spans="1:4" s="44" customFormat="1" ht="22.5" customHeight="1">
      <c r="A42" s="23"/>
      <c r="B42" s="28" t="s">
        <v>62</v>
      </c>
      <c r="C42" s="37">
        <f>SUM(C43:C45)</f>
        <v>0</v>
      </c>
      <c r="D42" s="46"/>
    </row>
    <row r="43" spans="1:4" s="44" customFormat="1" ht="13.5" customHeight="1">
      <c r="A43" s="23"/>
      <c r="B43" s="26"/>
      <c r="C43" s="48"/>
      <c r="D43" s="46"/>
    </row>
    <row r="44" spans="1:4" s="44" customFormat="1" ht="18.75">
      <c r="A44" s="23"/>
      <c r="B44" s="27"/>
      <c r="C44" s="48"/>
      <c r="D44" s="46"/>
    </row>
    <row r="45" spans="1:4" s="44" customFormat="1" ht="18.75">
      <c r="A45" s="23"/>
      <c r="B45" s="26"/>
      <c r="C45" s="48"/>
      <c r="D45" s="49"/>
    </row>
    <row r="46" spans="1:4" s="44" customFormat="1" ht="20.25">
      <c r="A46" s="23"/>
      <c r="B46" s="28" t="s">
        <v>63</v>
      </c>
      <c r="C46" s="30">
        <f>C41+C42</f>
        <v>1722905.9200000002</v>
      </c>
      <c r="D46" s="22"/>
    </row>
    <row r="47" spans="1:5" s="51" customFormat="1" ht="33.75" customHeight="1">
      <c r="A47" s="24"/>
      <c r="B47" s="26"/>
      <c r="C47" s="50"/>
      <c r="E47" s="31"/>
    </row>
  </sheetData>
  <sheetProtection/>
  <mergeCells count="2">
    <mergeCell ref="A1:D1"/>
    <mergeCell ref="A37:A40"/>
  </mergeCells>
  <printOptions/>
  <pageMargins left="0.5905511811023623" right="0.15748031496062992" top="0.15748031496062992" bottom="0.15748031496062992" header="0.15748031496062992" footer="0.1574803149606299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2019-08-14T09:48:41Z</cp:lastPrinted>
  <dcterms:created xsi:type="dcterms:W3CDTF">2015-05-15T06:08:32Z</dcterms:created>
  <dcterms:modified xsi:type="dcterms:W3CDTF">2019-08-14T12:23:02Z</dcterms:modified>
  <cp:category/>
  <cp:version/>
  <cp:contentType/>
  <cp:contentStatus/>
</cp:coreProperties>
</file>